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662" lockStructure="1"/>
  <bookViews>
    <workbookView xWindow="0" yWindow="0" windowWidth="19380" windowHeight="7420"/>
  </bookViews>
  <sheets>
    <sheet name="令和8年度　常陸大宮市国民健康保険税の試算" sheetId="4" r:id="rId1"/>
    <sheet name="令和8年度　常陸大宮市国民健康保険税の試算計算表" sheetId="2" state="hidden" r:id="rId2"/>
  </sheets>
  <definedNames>
    <definedName name="_xlnm.Print_Area" localSheetId="1">'令和8年度　常陸大宮市国民健康保険税の試算計算表'!$A$1:$V$40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J1" authorId="0">
      <text>
        <r>
          <rPr>
            <sz val="11"/>
            <color theme="1"/>
            <rFont val="游ゴシック"/>
          </rPr>
          <t xml:space="preserve">自動で今日の日付になります。
</t>
        </r>
      </text>
    </comment>
  </commentList>
</comments>
</file>

<file path=xl/comments2.xml><?xml version="1.0" encoding="utf-8"?>
<comments xmlns="http://schemas.openxmlformats.org/spreadsheetml/2006/main">
  <authors>
    <author>Administrator</author>
  </authors>
  <commentList>
    <comment ref="E3" authorId="0">
      <text>
        <r>
          <rPr>
            <sz val="11"/>
            <color theme="1"/>
            <rFont val="游ゴシック"/>
          </rPr>
          <t xml:space="preserve">自動で今日の日付になります。
</t>
        </r>
      </text>
    </comment>
    <comment ref="J30" authorId="0">
      <text>
        <r>
          <rPr>
            <sz val="11"/>
            <color theme="1"/>
            <rFont val="游ゴシック"/>
          </rPr>
          <t>R7.3.25修正
65万→66万
R8
66万→67万</t>
        </r>
      </text>
    </comment>
    <comment ref="K30" authorId="0">
      <text>
        <r>
          <rPr>
            <sz val="11"/>
            <color theme="1"/>
            <rFont val="游ゴシック"/>
          </rPr>
          <t>R7.3.25修正
24万→26万</t>
        </r>
      </text>
    </comment>
    <comment ref="M30" authorId="0">
      <text>
        <r>
          <rPr>
            <sz val="11"/>
            <color theme="1"/>
            <rFont val="游ゴシック"/>
          </rPr>
          <t xml:space="preserve">先決で決まってから現在30,000円で入力
</t>
        </r>
      </text>
    </comment>
    <comment ref="G38" authorId="0">
      <text>
        <r>
          <rPr>
            <sz val="11"/>
            <color theme="1"/>
            <rFont val="游ゴシック"/>
          </rPr>
          <t xml:space="preserve">R8
30.5万→31万
</t>
        </r>
      </text>
    </comment>
    <comment ref="G39" authorId="0">
      <text>
        <r>
          <rPr>
            <sz val="11"/>
            <color theme="1"/>
            <rFont val="游ゴシック"/>
          </rPr>
          <t xml:space="preserve">R8
56万→57万
</t>
        </r>
      </text>
    </comment>
  </commentList>
</comments>
</file>

<file path=xl/sharedStrings.xml><?xml version="1.0" encoding="utf-8"?>
<sst xmlns="http://schemas.openxmlformats.org/spreadsheetml/2006/main" xmlns:r="http://schemas.openxmlformats.org/officeDocument/2006/relationships" count="111" uniqueCount="111">
  <si>
    <t>世帯の総所得</t>
    <rPh sb="0" eb="2">
      <t>せたい</t>
    </rPh>
    <rPh sb="3" eb="6">
      <t>そうしょとく</t>
    </rPh>
    <phoneticPr fontId="22" type="Hiragana"/>
  </si>
  <si>
    <t>介護所得</t>
    <rPh sb="0" eb="2">
      <t>かいご</t>
    </rPh>
    <rPh sb="2" eb="4">
      <t>しょとく</t>
    </rPh>
    <phoneticPr fontId="22" type="Hiragana"/>
  </si>
  <si>
    <t>所得基準額</t>
    <rPh sb="0" eb="2">
      <t>しょとく</t>
    </rPh>
    <rPh sb="2" eb="5">
      <t>きじゅんがく</t>
    </rPh>
    <phoneticPr fontId="22" type="Hiragana"/>
  </si>
  <si>
    <t>年齢</t>
    <rPh sb="0" eb="2">
      <t>ねんれい</t>
    </rPh>
    <phoneticPr fontId="22" type="Hiragana"/>
  </si>
  <si>
    <t>給与所得者の数
※計算上の数</t>
    <rPh sb="0" eb="2">
      <t>きゅうよ</t>
    </rPh>
    <rPh sb="2" eb="5">
      <t>しょとくしゃ</t>
    </rPh>
    <rPh sb="6" eb="7">
      <t>かず</t>
    </rPh>
    <rPh sb="9" eb="12">
      <t>けいさんじょう</t>
    </rPh>
    <rPh sb="13" eb="14">
      <t>かず</t>
    </rPh>
    <phoneticPr fontId="22" type="Hiragana"/>
  </si>
  <si>
    <t>世帯で国保に加入する介護分該当者全員の状況</t>
    <rPh sb="0" eb="2">
      <t>せたい</t>
    </rPh>
    <rPh sb="3" eb="5">
      <t>こくほ</t>
    </rPh>
    <rPh sb="6" eb="8">
      <t>かにゅう</t>
    </rPh>
    <rPh sb="10" eb="12">
      <t>かいご</t>
    </rPh>
    <rPh sb="12" eb="13">
      <t>ぶん</t>
    </rPh>
    <rPh sb="13" eb="16">
      <t>がいとうしゃ</t>
    </rPh>
    <rPh sb="16" eb="18">
      <t>ぜんいん</t>
    </rPh>
    <rPh sb="19" eb="21">
      <t>じょうきょう</t>
    </rPh>
    <phoneticPr fontId="22" type="Hiragana"/>
  </si>
  <si>
    <t>住所</t>
    <rPh sb="0" eb="2">
      <t>じゅうしょ</t>
    </rPh>
    <phoneticPr fontId="22" type="Hiragana"/>
  </si>
  <si>
    <t>国保税見込額（軽減判定"前"）</t>
    <rPh sb="0" eb="3">
      <t>こくほぜい</t>
    </rPh>
    <rPh sb="3" eb="6">
      <t>みこみがく</t>
    </rPh>
    <rPh sb="7" eb="9">
      <t>けいげん</t>
    </rPh>
    <rPh sb="9" eb="11">
      <t>はんてい</t>
    </rPh>
    <rPh sb="12" eb="13">
      <t>まえ</t>
    </rPh>
    <phoneticPr fontId="22" type="Hiragana"/>
  </si>
  <si>
    <t>Ｅ</t>
  </si>
  <si>
    <t>(単位:円,歳)</t>
    <rPh sb="1" eb="3">
      <t>たんい</t>
    </rPh>
    <rPh sb="4" eb="5">
      <t>えん</t>
    </rPh>
    <rPh sb="6" eb="7">
      <t>さい</t>
    </rPh>
    <phoneticPr fontId="1" type="Hiragana"/>
  </si>
  <si>
    <t>小計</t>
    <rPh sb="0" eb="1">
      <t>しょう</t>
    </rPh>
    <rPh sb="1" eb="2">
      <t>けい</t>
    </rPh>
    <phoneticPr fontId="22" type="Hiragana"/>
  </si>
  <si>
    <t>Ａ</t>
  </si>
  <si>
    <t>国保世帯員数</t>
    <rPh sb="0" eb="2">
      <t>こくほ</t>
    </rPh>
    <rPh sb="2" eb="5">
      <t>せたいいん</t>
    </rPh>
    <rPh sb="5" eb="6">
      <t>すう</t>
    </rPh>
    <phoneticPr fontId="22" type="Hiragana"/>
  </si>
  <si>
    <t>小中高生の人数</t>
    <rPh sb="0" eb="3">
      <t>しょうちゅうこう</t>
    </rPh>
    <rPh sb="3" eb="4">
      <t>せい</t>
    </rPh>
    <rPh sb="5" eb="7">
      <t>にんずう</t>
    </rPh>
    <phoneticPr fontId="22" type="Hiragana"/>
  </si>
  <si>
    <t>・40歳 → 新たに介護分が課税されます。</t>
  </si>
  <si>
    <t>擬主</t>
    <rPh sb="0" eb="1">
      <t>ぎ</t>
    </rPh>
    <rPh sb="1" eb="2">
      <t>ぬし</t>
    </rPh>
    <phoneticPr fontId="22" type="Hiragana"/>
  </si>
  <si>
    <t>１年間　国保税概算額</t>
    <rPh sb="1" eb="3">
      <t>ねんかん</t>
    </rPh>
    <rPh sb="4" eb="7">
      <t>こくほぜい</t>
    </rPh>
    <rPh sb="7" eb="9">
      <t>がいさん</t>
    </rPh>
    <rPh sb="9" eb="10">
      <t>がく</t>
    </rPh>
    <phoneticPr fontId="22" type="Hiragana"/>
  </si>
  <si>
    <t>所得の別</t>
    <rPh sb="0" eb="2">
      <t>しょとく</t>
    </rPh>
    <rPh sb="3" eb="4">
      <t>べつ</t>
    </rPh>
    <phoneticPr fontId="22" type="Hiragana"/>
  </si>
  <si>
    <t>Ｄ</t>
  </si>
  <si>
    <t>試算者</t>
    <rPh sb="0" eb="2">
      <t>しさん</t>
    </rPh>
    <rPh sb="2" eb="3">
      <t>しゃ</t>
    </rPh>
    <phoneticPr fontId="22" type="Hiragana"/>
  </si>
  <si>
    <t>所得割(%)</t>
    <rPh sb="0" eb="3">
      <t>しょとくわり</t>
    </rPh>
    <phoneticPr fontId="22" type="Hiragana"/>
  </si>
  <si>
    <t>保険税率</t>
    <rPh sb="0" eb="3">
      <t>ほけんぜい</t>
    </rPh>
    <rPh sb="3" eb="4">
      <t>りつ</t>
    </rPh>
    <phoneticPr fontId="22" type="Hiragana"/>
  </si>
  <si>
    <t>円</t>
    <rPh sb="0" eb="1">
      <t>えん</t>
    </rPh>
    <phoneticPr fontId="22" type="Hiragana"/>
  </si>
  <si>
    <t>軽減判定</t>
    <rPh sb="0" eb="2">
      <t>けいげん</t>
    </rPh>
    <rPh sb="2" eb="4">
      <t>はんてい</t>
    </rPh>
    <phoneticPr fontId="22" type="Hiragana"/>
  </si>
  <si>
    <t>Ｂ</t>
  </si>
  <si>
    <t>家族の所得入力欄</t>
    <rPh sb="0" eb="2">
      <t>かぞく</t>
    </rPh>
    <rPh sb="3" eb="5">
      <t>しょとく</t>
    </rPh>
    <rPh sb="5" eb="8">
      <t>にゅうりょくらん</t>
    </rPh>
    <phoneticPr fontId="22" type="Hiragana"/>
  </si>
  <si>
    <t>１か月　国保税概算額</t>
    <rPh sb="2" eb="3">
      <t>げつ</t>
    </rPh>
    <rPh sb="4" eb="6">
      <t>こくほ</t>
    </rPh>
    <rPh sb="6" eb="7">
      <t>ぜい</t>
    </rPh>
    <rPh sb="7" eb="9">
      <t>がいさん</t>
    </rPh>
    <rPh sb="9" eb="10">
      <t>がく</t>
    </rPh>
    <phoneticPr fontId="22" type="Hiragana"/>
  </si>
  <si>
    <t>後期計</t>
    <rPh sb="0" eb="2">
      <t>こうき</t>
    </rPh>
    <rPh sb="2" eb="3">
      <t>けい</t>
    </rPh>
    <phoneticPr fontId="22" type="Hiragana"/>
  </si>
  <si>
    <t>介護分</t>
    <rPh sb="0" eb="2">
      <t>かいご</t>
    </rPh>
    <rPh sb="2" eb="3">
      <t>ぶん</t>
    </rPh>
    <phoneticPr fontId="22" type="Hiragana"/>
  </si>
  <si>
    <t>その他(営業所得等)</t>
    <rPh sb="2" eb="3">
      <t>た</t>
    </rPh>
    <rPh sb="4" eb="6">
      <t>えいぎょう</t>
    </rPh>
    <rPh sb="6" eb="8">
      <t>しょとく</t>
    </rPh>
    <rPh sb="8" eb="9">
      <t>など</t>
    </rPh>
    <phoneticPr fontId="1" type="Hiragana"/>
  </si>
  <si>
    <t>介護計</t>
    <rPh sb="0" eb="2">
      <t>かいご</t>
    </rPh>
    <rPh sb="2" eb="3">
      <t>けい</t>
    </rPh>
    <phoneticPr fontId="22" type="Hiragana"/>
  </si>
  <si>
    <t>合計</t>
    <rPh sb="0" eb="2">
      <t>ごうけい</t>
    </rPh>
    <phoneticPr fontId="22" type="Hiragana"/>
  </si>
  <si>
    <t>均等割の計算</t>
    <rPh sb="0" eb="3">
      <t>きんとうわり</t>
    </rPh>
    <rPh sb="4" eb="6">
      <t>けいさん</t>
    </rPh>
    <phoneticPr fontId="22" type="Hiragana"/>
  </si>
  <si>
    <t>１５万円控除後</t>
    <rPh sb="2" eb="4">
      <t>まんえん</t>
    </rPh>
    <rPh sb="4" eb="6">
      <t>こうじょ</t>
    </rPh>
    <rPh sb="6" eb="7">
      <t>ご</t>
    </rPh>
    <phoneticPr fontId="22" type="Hiragana"/>
  </si>
  <si>
    <t>未就学児軽減額</t>
    <rPh sb="0" eb="7">
      <t>みしゅうがく</t>
    </rPh>
    <phoneticPr fontId="22" type="Hiragana"/>
  </si>
  <si>
    <t>所得割</t>
    <rPh sb="0" eb="3">
      <t>しょとくわり</t>
    </rPh>
    <phoneticPr fontId="22" type="Hiragana"/>
  </si>
  <si>
    <t>後期分</t>
    <rPh sb="0" eb="3">
      <t>こうきぶん</t>
    </rPh>
    <phoneticPr fontId="22" type="Hiragana"/>
  </si>
  <si>
    <t>一般</t>
    <rPh sb="0" eb="2">
      <t>いっぱん</t>
    </rPh>
    <phoneticPr fontId="22" type="Hiragana"/>
  </si>
  <si>
    <t>世帯の状況</t>
    <rPh sb="0" eb="2">
      <t>せたい</t>
    </rPh>
    <rPh sb="3" eb="5">
      <t>じょうきょう</t>
    </rPh>
    <phoneticPr fontId="22" type="Hiragana"/>
  </si>
  <si>
    <t>小中高軽減額</t>
    <rPh sb="0" eb="3">
      <t>しょうちゅうこう</t>
    </rPh>
    <rPh sb="3" eb="6">
      <t>けいげ</t>
    </rPh>
    <phoneticPr fontId="22" type="Hiragana"/>
  </si>
  <si>
    <t>※　国民健康保険税は、年間８期に分けて納付と</t>
    <rPh sb="2" eb="4">
      <t>こくみん</t>
    </rPh>
    <rPh sb="4" eb="6">
      <t>けんこう</t>
    </rPh>
    <rPh sb="6" eb="9">
      <t>ほけんぜい</t>
    </rPh>
    <phoneticPr fontId="1" type="Hiragana"/>
  </si>
  <si>
    <t>医療分</t>
    <rPh sb="0" eb="2">
      <t>いりょう</t>
    </rPh>
    <rPh sb="2" eb="3">
      <t>ぶん</t>
    </rPh>
    <phoneticPr fontId="22" type="Hiragana"/>
  </si>
  <si>
    <t>未就学児</t>
    <rPh sb="0" eb="4">
      <t>みしゅうがくじ</t>
    </rPh>
    <phoneticPr fontId="22" type="Hiragana"/>
  </si>
  <si>
    <t>賦課限度額－小中高軽減額</t>
    <rPh sb="0" eb="2">
      <t>ふか</t>
    </rPh>
    <rPh sb="2" eb="4">
      <t>げんど</t>
    </rPh>
    <rPh sb="4" eb="5">
      <t>がく</t>
    </rPh>
    <rPh sb="6" eb="8">
      <t>しょうちゅう</t>
    </rPh>
    <rPh sb="8" eb="9">
      <t>こう</t>
    </rPh>
    <rPh sb="9" eb="11">
      <t>けいげん</t>
    </rPh>
    <rPh sb="11" eb="12">
      <t>がく</t>
    </rPh>
    <phoneticPr fontId="22" type="Hiragana"/>
  </si>
  <si>
    <t>介護</t>
    <rPh sb="0" eb="2">
      <t>かいご</t>
    </rPh>
    <phoneticPr fontId="22" type="Hiragana"/>
  </si>
  <si>
    <t>２割軽減</t>
    <rPh sb="1" eb="2">
      <t>わり</t>
    </rPh>
    <rPh sb="2" eb="4">
      <t>けいげん</t>
    </rPh>
    <phoneticPr fontId="22" type="Hiragana"/>
  </si>
  <si>
    <t>可否</t>
    <rPh sb="0" eb="2">
      <t>かひ</t>
    </rPh>
    <phoneticPr fontId="22" type="Hiragana"/>
  </si>
  <si>
    <t>人</t>
    <rPh sb="0" eb="1">
      <t>にん</t>
    </rPh>
    <phoneticPr fontId="22" type="Hiragana"/>
  </si>
  <si>
    <t>小中高</t>
    <rPh sb="0" eb="3">
      <t>しょうちゅうこう</t>
    </rPh>
    <phoneticPr fontId="22" type="Hiragana"/>
  </si>
  <si>
    <t>介護保険分該当者の人数
（40歳以上65歳未満）</t>
    <rPh sb="0" eb="2">
      <t>かいご</t>
    </rPh>
    <rPh sb="2" eb="4">
      <t>ほけん</t>
    </rPh>
    <rPh sb="4" eb="5">
      <t>ぶん</t>
    </rPh>
    <rPh sb="5" eb="8">
      <t>がいとうしゃ</t>
    </rPh>
    <rPh sb="9" eb="11">
      <t>にんずう</t>
    </rPh>
    <rPh sb="15" eb="16">
      <t>さい</t>
    </rPh>
    <rPh sb="16" eb="18">
      <t>いじょう</t>
    </rPh>
    <rPh sb="20" eb="21">
      <t>さい</t>
    </rPh>
    <rPh sb="21" eb="23">
      <t>みまん</t>
    </rPh>
    <phoneticPr fontId="22" type="Hiragana"/>
  </si>
  <si>
    <t>未就学児の人数</t>
    <rPh sb="0" eb="4">
      <t>みしゅうがくじ</t>
    </rPh>
    <rPh sb="5" eb="6">
      <t>にん</t>
    </rPh>
    <rPh sb="6" eb="7">
      <t>かず</t>
    </rPh>
    <phoneticPr fontId="22" type="Hiragana"/>
  </si>
  <si>
    <t>氏名</t>
    <rPh sb="0" eb="2">
      <t>しめい</t>
    </rPh>
    <phoneticPr fontId="22" type="Hiragana"/>
  </si>
  <si>
    <t>均等割</t>
    <rPh sb="0" eb="3">
      <t>きんとうわり</t>
    </rPh>
    <phoneticPr fontId="22" type="Hiragana"/>
  </si>
  <si>
    <t>国保税見込額（軽減判定"後"）</t>
    <rPh sb="0" eb="3">
      <t>こくほぜい</t>
    </rPh>
    <rPh sb="3" eb="6">
      <t>みこみがく</t>
    </rPh>
    <rPh sb="7" eb="9">
      <t>けいげん</t>
    </rPh>
    <rPh sb="9" eb="11">
      <t>はんてい</t>
    </rPh>
    <rPh sb="12" eb="13">
      <t>ご</t>
    </rPh>
    <phoneticPr fontId="22" type="Hiragana"/>
  </si>
  <si>
    <t>軽減判定用の所得</t>
    <rPh sb="0" eb="2">
      <t>けいげん</t>
    </rPh>
    <rPh sb="2" eb="4">
      <t>はんてい</t>
    </rPh>
    <rPh sb="4" eb="5">
      <t>よう</t>
    </rPh>
    <rPh sb="6" eb="8">
      <t>しょとく</t>
    </rPh>
    <phoneticPr fontId="1" type="Hiragana"/>
  </si>
  <si>
    <t>７割軽減</t>
    <rPh sb="1" eb="2">
      <t>わり</t>
    </rPh>
    <rPh sb="2" eb="4">
      <t>けいげん</t>
    </rPh>
    <phoneticPr fontId="22" type="Hiragana"/>
  </si>
  <si>
    <t>F</t>
  </si>
  <si>
    <t>医療</t>
    <rPh sb="0" eb="2">
      <t>いりょう</t>
    </rPh>
    <phoneticPr fontId="22" type="Hiragana"/>
  </si>
  <si>
    <t>世帯で国保に加入する方全員の状況</t>
    <rPh sb="0" eb="2">
      <t>せたい</t>
    </rPh>
    <rPh sb="3" eb="5">
      <t>こくほ</t>
    </rPh>
    <rPh sb="6" eb="8">
      <t>かにゅう</t>
    </rPh>
    <rPh sb="10" eb="11">
      <t>かた</t>
    </rPh>
    <rPh sb="11" eb="13">
      <t>ぜんいん</t>
    </rPh>
    <rPh sb="14" eb="16">
      <t>じょうきょう</t>
    </rPh>
    <phoneticPr fontId="22" type="Hiragana"/>
  </si>
  <si>
    <t>試算日</t>
    <rPh sb="0" eb="2">
      <t>しさん</t>
    </rPh>
    <rPh sb="2" eb="3">
      <t>び</t>
    </rPh>
    <phoneticPr fontId="22" type="Hiragana"/>
  </si>
  <si>
    <t>43万円控除後</t>
    <rPh sb="2" eb="4">
      <t>まんえん</t>
    </rPh>
    <rPh sb="4" eb="6">
      <t>こうじょ</t>
    </rPh>
    <rPh sb="6" eb="7">
      <t>ご</t>
    </rPh>
    <phoneticPr fontId="22" type="Hiragana"/>
  </si>
  <si>
    <t>医療計</t>
    <rPh sb="0" eb="2">
      <t>いりょう</t>
    </rPh>
    <rPh sb="2" eb="3">
      <t>けい</t>
    </rPh>
    <phoneticPr fontId="22" type="Hiragana"/>
  </si>
  <si>
    <t>計</t>
    <rPh sb="0" eb="1">
      <t>けい</t>
    </rPh>
    <phoneticPr fontId="22" type="Hiragana"/>
  </si>
  <si>
    <t>Ｃ</t>
  </si>
  <si>
    <t>未就学</t>
    <rPh sb="0" eb="3">
      <t>みしゅうがく</t>
    </rPh>
    <phoneticPr fontId="22" type="Hiragana"/>
  </si>
  <si>
    <t>後期</t>
    <rPh sb="0" eb="2">
      <t>こうき</t>
    </rPh>
    <phoneticPr fontId="22" type="Hiragana"/>
  </si>
  <si>
    <t>軽減前</t>
    <rPh sb="0" eb="2">
      <t>けいげん</t>
    </rPh>
    <rPh sb="2" eb="3">
      <t>まえ</t>
    </rPh>
    <phoneticPr fontId="22" type="Hiragana"/>
  </si>
  <si>
    <t>５割軽減</t>
    <rPh sb="1" eb="2">
      <t>わり</t>
    </rPh>
    <rPh sb="2" eb="4">
      <t>けいげん</t>
    </rPh>
    <phoneticPr fontId="22" type="Hiragana"/>
  </si>
  <si>
    <t>Ｇ</t>
  </si>
  <si>
    <t>賦課限度</t>
    <rPh sb="0" eb="2">
      <t>ふか</t>
    </rPh>
    <rPh sb="2" eb="4">
      <t>げんど</t>
    </rPh>
    <phoneticPr fontId="22" type="Hiragana"/>
  </si>
  <si>
    <t>軽減前合計(所得割+均等割)－均等割軽減額－未就学児軽減額</t>
    <rPh sb="0" eb="2">
      <t>けいげん</t>
    </rPh>
    <rPh sb="2" eb="3">
      <t>まえ</t>
    </rPh>
    <rPh sb="3" eb="5">
      <t>ごうけい</t>
    </rPh>
    <rPh sb="6" eb="8">
      <t>しょとく</t>
    </rPh>
    <rPh sb="8" eb="9">
      <t>わり</t>
    </rPh>
    <rPh sb="10" eb="12">
      <t>きんとう</t>
    </rPh>
    <rPh sb="12" eb="13">
      <t>わ</t>
    </rPh>
    <rPh sb="15" eb="17">
      <t>きんとう</t>
    </rPh>
    <rPh sb="17" eb="18">
      <t>わ</t>
    </rPh>
    <rPh sb="18" eb="20">
      <t>けいげん</t>
    </rPh>
    <rPh sb="20" eb="21">
      <t>がく</t>
    </rPh>
    <rPh sb="22" eb="25">
      <t>みしゅうがく</t>
    </rPh>
    <rPh sb="25" eb="26">
      <t>じ</t>
    </rPh>
    <rPh sb="26" eb="28">
      <t>けいげん</t>
    </rPh>
    <rPh sb="28" eb="29">
      <t>がく</t>
    </rPh>
    <phoneticPr fontId="22" type="Hiragana"/>
  </si>
  <si>
    <t>均等割軽減額</t>
    <rPh sb="0" eb="3">
      <t>きんとうわり</t>
    </rPh>
    <rPh sb="3" eb="5">
      <t>けいげん</t>
    </rPh>
    <rPh sb="5" eb="6">
      <t>がく</t>
    </rPh>
    <phoneticPr fontId="22" type="Hiragana"/>
  </si>
  <si>
    <t>均等割軽減額</t>
    <rPh sb="0" eb="2">
      <t>きんとう</t>
    </rPh>
    <rPh sb="2" eb="3">
      <t>わ</t>
    </rPh>
    <rPh sb="3" eb="6">
      <t>けいげんがく</t>
    </rPh>
    <phoneticPr fontId="22" type="Hiragana"/>
  </si>
  <si>
    <t>小中高</t>
    <rPh sb="0" eb="1">
      <t>しょう</t>
    </rPh>
    <rPh sb="1" eb="2">
      <t>ちゅう</t>
    </rPh>
    <rPh sb="2" eb="3">
      <t>こう</t>
    </rPh>
    <phoneticPr fontId="22" type="Hiragana"/>
  </si>
  <si>
    <t>A-G</t>
  </si>
  <si>
    <t>5割軽減</t>
    <rPh sb="1" eb="2">
      <t>わり</t>
    </rPh>
    <rPh sb="2" eb="4">
      <t>けいげん</t>
    </rPh>
    <phoneticPr fontId="22" type="Hiragana"/>
  </si>
  <si>
    <t>3割軽減</t>
    <rPh sb="1" eb="2">
      <t>わり</t>
    </rPh>
    <rPh sb="2" eb="4">
      <t>けいげん</t>
    </rPh>
    <phoneticPr fontId="22" type="Hiragana"/>
  </si>
  <si>
    <t>軽減なし</t>
    <rPh sb="0" eb="2">
      <t>けいげん</t>
    </rPh>
    <phoneticPr fontId="22" type="Hiragana"/>
  </si>
  <si>
    <t>給与所得</t>
    <rPh sb="0" eb="2">
      <t>きゅうよ</t>
    </rPh>
    <rPh sb="2" eb="4">
      <t>しょとく</t>
    </rPh>
    <phoneticPr fontId="22" type="Hiragana"/>
  </si>
  <si>
    <t>公的年金所得</t>
    <rPh sb="0" eb="2">
      <t>こうてき</t>
    </rPh>
    <rPh sb="2" eb="4">
      <t>ねんきん</t>
    </rPh>
    <rPh sb="4" eb="6">
      <t>しょとく</t>
    </rPh>
    <phoneticPr fontId="22" type="Hiragana"/>
  </si>
  <si>
    <t>年金だけ</t>
    <rPh sb="0" eb="2">
      <t>ねんきん</t>
    </rPh>
    <phoneticPr fontId="1" type="Hiragana"/>
  </si>
  <si>
    <t>年度途中に次の年齢に達する方は、誕生月での計算が出来ないため、正しく計算されません。</t>
    <rPh sb="0" eb="2">
      <t>ねんど</t>
    </rPh>
    <rPh sb="2" eb="4">
      <t>とちゅう</t>
    </rPh>
    <rPh sb="5" eb="6">
      <t>つぎ</t>
    </rPh>
    <rPh sb="7" eb="9">
      <t>ねんれい</t>
    </rPh>
    <rPh sb="10" eb="11">
      <t>たっ</t>
    </rPh>
    <rPh sb="13" eb="14">
      <t>かた</t>
    </rPh>
    <rPh sb="16" eb="18">
      <t>たんじょう</t>
    </rPh>
    <rPh sb="18" eb="19">
      <t>つき</t>
    </rPh>
    <rPh sb="21" eb="23">
      <t>けいさん</t>
    </rPh>
    <rPh sb="24" eb="26">
      <t>でき</t>
    </rPh>
    <rPh sb="31" eb="32">
      <t>ただ</t>
    </rPh>
    <rPh sb="34" eb="36">
      <t>けいさん</t>
    </rPh>
    <phoneticPr fontId="1" type="Hiragana"/>
  </si>
  <si>
    <t>擬制世帯主</t>
    <rPh sb="0" eb="2">
      <t>ぎせい</t>
    </rPh>
    <rPh sb="2" eb="5">
      <t>せたいぬし</t>
    </rPh>
    <phoneticPr fontId="22" type="Hiragana"/>
  </si>
  <si>
    <t>その他
(営業所得等)</t>
    <rPh sb="2" eb="3">
      <t>た</t>
    </rPh>
    <rPh sb="5" eb="7">
      <t>えいぎょう</t>
    </rPh>
    <rPh sb="7" eb="9">
      <t>しょとく</t>
    </rPh>
    <rPh sb="9" eb="10">
      <t>など</t>
    </rPh>
    <phoneticPr fontId="1" type="Hiragana"/>
  </si>
  <si>
    <t>所得割の金額</t>
    <rPh sb="0" eb="3">
      <t>しょとくわり</t>
    </rPh>
    <rPh sb="4" eb="6">
      <t>きんがく</t>
    </rPh>
    <phoneticPr fontId="22" type="Hiragana"/>
  </si>
  <si>
    <t>65歳以上で15万円以上の
年金受給者は15万円控除</t>
    <rPh sb="2" eb="3">
      <t>さい</t>
    </rPh>
    <rPh sb="3" eb="5">
      <t>いじょう</t>
    </rPh>
    <rPh sb="8" eb="10">
      <t>まんえん</t>
    </rPh>
    <rPh sb="10" eb="12">
      <t>いじょう</t>
    </rPh>
    <rPh sb="14" eb="16">
      <t>ねんきん</t>
    </rPh>
    <rPh sb="16" eb="18">
      <t>じゅきゅう</t>
    </rPh>
    <rPh sb="18" eb="19">
      <t>しゃ</t>
    </rPh>
    <rPh sb="22" eb="24">
      <t>まんえん</t>
    </rPh>
    <rPh sb="24" eb="26">
      <t>こうじょ</t>
    </rPh>
    <phoneticPr fontId="1" type="Hiragana"/>
  </si>
  <si>
    <t>所得ある人</t>
    <rPh sb="0" eb="2">
      <t>しょとく</t>
    </rPh>
    <rPh sb="4" eb="5">
      <t>ひと</t>
    </rPh>
    <phoneticPr fontId="22" type="Hiragana"/>
  </si>
  <si>
    <t>-</t>
  </si>
  <si>
    <t>合計</t>
    <rPh sb="0" eb="2">
      <t>ごうけい</t>
    </rPh>
    <phoneticPr fontId="1" type="Hiragana"/>
  </si>
  <si>
    <t>※　100円以下は切上げ計算になってます</t>
    <rPh sb="5" eb="6">
      <t>えん</t>
    </rPh>
    <rPh sb="6" eb="8">
      <t>いか</t>
    </rPh>
    <rPh sb="9" eb="11">
      <t>きりあ</t>
    </rPh>
    <rPh sb="12" eb="14">
      <t>けいさん</t>
    </rPh>
    <phoneticPr fontId="1" type="Hiragana"/>
  </si>
  <si>
    <t>・65歳 → 介護分の課税が終了します。</t>
  </si>
  <si>
    <t>・75歳 → 後期高齢者医療制度へ移行となります。</t>
  </si>
  <si>
    <t>国民健康保険加入者の所得入力欄</t>
    <rPh sb="0" eb="2">
      <t>こくみん</t>
    </rPh>
    <rPh sb="2" eb="4">
      <t>けんこう</t>
    </rPh>
    <rPh sb="4" eb="6">
      <t>ほけん</t>
    </rPh>
    <rPh sb="6" eb="9">
      <t>かにゅうしゃ</t>
    </rPh>
    <rPh sb="10" eb="12">
      <t>しょとく</t>
    </rPh>
    <rPh sb="12" eb="15">
      <t>にゅうりょくらん</t>
    </rPh>
    <phoneticPr fontId="22" type="Hiragana"/>
  </si>
  <si>
    <t>均等割(円)</t>
    <rPh sb="0" eb="3">
      <t>きんとうわり</t>
    </rPh>
    <rPh sb="4" eb="5">
      <t>えん</t>
    </rPh>
    <phoneticPr fontId="22" type="Hiragana"/>
  </si>
  <si>
    <t>１期分　国保税概算額</t>
    <rPh sb="1" eb="2">
      <t>き</t>
    </rPh>
    <rPh sb="2" eb="3">
      <t>ぶん</t>
    </rPh>
    <rPh sb="4" eb="6">
      <t>こくほ</t>
    </rPh>
    <rPh sb="6" eb="7">
      <t>ぜい</t>
    </rPh>
    <rPh sb="7" eb="9">
      <t>がいさん</t>
    </rPh>
    <rPh sb="9" eb="10">
      <t>がく</t>
    </rPh>
    <phoneticPr fontId="22" type="Hiragana"/>
  </si>
  <si>
    <t>　　なりますので、１か月あたりの税額と、</t>
    <rPh sb="11" eb="12">
      <t>つき</t>
    </rPh>
    <phoneticPr fontId="1" type="Hiragana"/>
  </si>
  <si>
    <t>　　１期あたりの税額は異なります。</t>
  </si>
  <si>
    <t>・クリーム色箇所に情報を入力してください。</t>
    <rPh sb="5" eb="6">
      <t>いろ</t>
    </rPh>
    <rPh sb="6" eb="8">
      <t>かしょ</t>
    </rPh>
    <rPh sb="9" eb="11">
      <t>じょうほう</t>
    </rPh>
    <rPh sb="12" eb="14">
      <t>にゅうりょく</t>
    </rPh>
    <phoneticPr fontId="1" type="Hiragana"/>
  </si>
  <si>
    <t>・擬制世帯主とは、世帯主が国民健康保険以外に加入している世帯主のことをいいます。該当する場合には、世帯主の情報を水色箇所に入力してください。</t>
    <rPh sb="1" eb="3">
      <t>ぎせい</t>
    </rPh>
    <rPh sb="3" eb="6">
      <t>せたいぬし</t>
    </rPh>
    <rPh sb="9" eb="12">
      <t>せたいぬし</t>
    </rPh>
    <rPh sb="13" eb="15">
      <t>こくみん</t>
    </rPh>
    <rPh sb="15" eb="17">
      <t>けんこう</t>
    </rPh>
    <rPh sb="17" eb="19">
      <t>ほけん</t>
    </rPh>
    <rPh sb="19" eb="21">
      <t>いがい</t>
    </rPh>
    <rPh sb="22" eb="24">
      <t>かにゅう</t>
    </rPh>
    <rPh sb="28" eb="31">
      <t>せたいぬし</t>
    </rPh>
    <phoneticPr fontId="1" type="Hiragana"/>
  </si>
  <si>
    <t>★入力の仕方</t>
    <rPh sb="1" eb="3">
      <t>にゅうりょく</t>
    </rPh>
    <rPh sb="4" eb="6">
      <t>しかた</t>
    </rPh>
    <phoneticPr fontId="1" type="Hiragana"/>
  </si>
  <si>
    <t>令和8年度　国民健康保険税率</t>
    <rPh sb="0" eb="2">
      <t>れいわ</t>
    </rPh>
    <rPh sb="3" eb="5">
      <t>ねんど</t>
    </rPh>
    <rPh sb="6" eb="8">
      <t>こくみん</t>
    </rPh>
    <rPh sb="8" eb="10">
      <t>けんこう</t>
    </rPh>
    <rPh sb="10" eb="12">
      <t>ほけん</t>
    </rPh>
    <rPh sb="12" eb="14">
      <t>ぜいりつ</t>
    </rPh>
    <phoneticPr fontId="22" type="Hiragana"/>
  </si>
  <si>
    <t>令和8年度国民健康保険税試算表</t>
    <rPh sb="0" eb="2">
      <t>れいわ</t>
    </rPh>
    <rPh sb="3" eb="5">
      <t>ねんど</t>
    </rPh>
    <rPh sb="5" eb="7">
      <t>こくみん</t>
    </rPh>
    <rPh sb="7" eb="9">
      <t>けんこう</t>
    </rPh>
    <rPh sb="9" eb="12">
      <t>ほけんぜい</t>
    </rPh>
    <rPh sb="12" eb="15">
      <t>しさんひょう</t>
    </rPh>
    <phoneticPr fontId="22" type="Hiragana"/>
  </si>
  <si>
    <t>令和9年3月31日時点の年齢を入れます</t>
    <rPh sb="0" eb="2">
      <t>れいわ</t>
    </rPh>
    <rPh sb="3" eb="4">
      <t>ねん</t>
    </rPh>
    <rPh sb="5" eb="6">
      <t>がつ</t>
    </rPh>
    <rPh sb="8" eb="9">
      <t>にち</t>
    </rPh>
    <rPh sb="9" eb="11">
      <t>じてん</t>
    </rPh>
    <rPh sb="12" eb="14">
      <t>ねんれい</t>
    </rPh>
    <rPh sb="15" eb="16">
      <t>い</t>
    </rPh>
    <phoneticPr fontId="22" type="Hiragana"/>
  </si>
  <si>
    <t>この試算表では、令和8年度　常陸大宮市国民健康保険税の1年間（令和8年4月～令和9年3月）の概算額が計算できます。参考にご利用ください。</t>
    <rPh sb="2" eb="4">
      <t>しさん</t>
    </rPh>
    <rPh sb="4" eb="5">
      <t>ひょう</t>
    </rPh>
    <rPh sb="8" eb="10">
      <t>れいわ</t>
    </rPh>
    <rPh sb="11" eb="13">
      <t>ねんど</t>
    </rPh>
    <rPh sb="14" eb="19">
      <t>ひたちおおみやし</t>
    </rPh>
    <rPh sb="19" eb="21">
      <t>こくみん</t>
    </rPh>
    <rPh sb="21" eb="23">
      <t>けんこう</t>
    </rPh>
    <rPh sb="23" eb="25">
      <t>ほけん</t>
    </rPh>
    <rPh sb="25" eb="26">
      <t>ぜい</t>
    </rPh>
    <rPh sb="28" eb="30">
      <t>ねんかん</t>
    </rPh>
    <rPh sb="31" eb="33">
      <t>れいわ</t>
    </rPh>
    <rPh sb="34" eb="35">
      <t>ねん</t>
    </rPh>
    <rPh sb="36" eb="37">
      <t>がつ</t>
    </rPh>
    <rPh sb="38" eb="40">
      <t>れいわ</t>
    </rPh>
    <rPh sb="41" eb="42">
      <t>ねん</t>
    </rPh>
    <rPh sb="43" eb="44">
      <t>がつ</t>
    </rPh>
    <rPh sb="46" eb="48">
      <t>がいさん</t>
    </rPh>
    <rPh sb="48" eb="49">
      <t>がく</t>
    </rPh>
    <rPh sb="50" eb="52">
      <t>けいさん</t>
    </rPh>
    <phoneticPr fontId="1" type="Hiragana"/>
  </si>
  <si>
    <t>・令和9年3月31日時点の年齢を入力します</t>
    <rPh sb="1" eb="3">
      <t>れいわ</t>
    </rPh>
    <rPh sb="4" eb="5">
      <t>ねん</t>
    </rPh>
    <rPh sb="6" eb="7">
      <t>がつ</t>
    </rPh>
    <rPh sb="9" eb="10">
      <t>にち</t>
    </rPh>
    <rPh sb="10" eb="12">
      <t>じてん</t>
    </rPh>
    <rPh sb="13" eb="15">
      <t>ねんれい</t>
    </rPh>
    <rPh sb="16" eb="18">
      <t>にゅうりょく</t>
    </rPh>
    <phoneticPr fontId="22" type="Hiragana"/>
  </si>
  <si>
    <t>子ども分</t>
    <rPh sb="0" eb="1">
      <t>こ</t>
    </rPh>
    <rPh sb="3" eb="4">
      <t>ぶん</t>
    </rPh>
    <phoneticPr fontId="1" type="Hiragana"/>
  </si>
  <si>
    <t>子ども分</t>
    <rPh sb="0" eb="1">
      <t>こ</t>
    </rPh>
    <rPh sb="3" eb="4">
      <t>ぶん</t>
    </rPh>
    <phoneticPr fontId="22" type="Hiragana"/>
  </si>
  <si>
    <t>子ども・子育ての人数(19歳以上）</t>
    <rPh sb="0" eb="1">
      <t>こ</t>
    </rPh>
    <rPh sb="4" eb="6">
      <t>こそだ</t>
    </rPh>
    <rPh sb="8" eb="10">
      <t>にんずう</t>
    </rPh>
    <rPh sb="13" eb="14">
      <t>さい</t>
    </rPh>
    <rPh sb="14" eb="16">
      <t>いじょう</t>
    </rPh>
    <phoneticPr fontId="22" type="Hiragana"/>
  </si>
  <si>
    <t>子ども</t>
    <rPh sb="0" eb="1">
      <t>こ</t>
    </rPh>
    <phoneticPr fontId="1" type="Hiragana"/>
  </si>
  <si>
    <t>子ども</t>
    <rPh sb="0" eb="1">
      <t>こ</t>
    </rPh>
    <phoneticPr fontId="22" type="Hiragana"/>
  </si>
  <si>
    <t>子ども計</t>
    <rPh sb="0" eb="1">
      <t>こ</t>
    </rPh>
    <rPh sb="3" eb="4">
      <t>けい</t>
    </rPh>
    <phoneticPr fontId="2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</si>
</sst>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3">
    <font>
      <sz val="11"/>
      <color theme="1"/>
      <name val="游ゴシック"/>
      <family val="3"/>
      <scheme val="minor"/>
    </font>
    <font>
      <sz val="6"/>
      <color auto="1"/>
      <name val="ＭＳ ゴシック"/>
      <family val="3"/>
    </font>
    <font>
      <sz val="14"/>
      <color theme="1"/>
      <name val="游ゴシック"/>
      <family val="3"/>
    </font>
    <font>
      <b/>
      <u/>
      <sz val="11"/>
      <color rgb="FFFF0000"/>
      <name val="游ゴシック"/>
      <family val="3"/>
      <scheme val="minor"/>
    </font>
    <font>
      <sz val="12"/>
      <color theme="1"/>
      <name val="游ゴシック"/>
      <family val="3"/>
    </font>
    <font>
      <sz val="10"/>
      <color rgb="FFFF0000"/>
      <name val="游ゴシック"/>
      <family val="3"/>
    </font>
    <font>
      <sz val="10"/>
      <color theme="1"/>
      <name val="游ゴシック"/>
      <family val="3"/>
    </font>
    <font>
      <sz val="11"/>
      <color theme="1"/>
      <name val="游ゴシック"/>
      <family val="3"/>
      <scheme val="minor"/>
    </font>
    <font>
      <sz val="12"/>
      <color theme="0"/>
      <name val="游ゴシック"/>
      <family val="3"/>
    </font>
    <font>
      <b/>
      <sz val="12"/>
      <color theme="1"/>
      <name val="游ゴシック"/>
      <family val="3"/>
    </font>
    <font>
      <sz val="16"/>
      <color theme="1"/>
      <name val="游ゴシック"/>
      <family val="3"/>
    </font>
    <font>
      <sz val="12"/>
      <color theme="1"/>
      <name val="AR P丸ゴシック体M"/>
      <family val="3"/>
    </font>
    <font>
      <sz val="14"/>
      <color theme="1"/>
      <name val="AR P丸ゴシック体M"/>
      <family val="3"/>
    </font>
    <font>
      <sz val="11"/>
      <color theme="1"/>
      <name val="AR P丸ゴシック体M"/>
      <family val="3"/>
    </font>
    <font>
      <b/>
      <sz val="12"/>
      <color theme="1"/>
      <name val="AR P丸ゴシック体M"/>
      <family val="3"/>
    </font>
    <font>
      <sz val="16"/>
      <color theme="1"/>
      <name val="AR P丸ゴシック体M"/>
      <family val="3"/>
    </font>
    <font>
      <sz val="8"/>
      <color theme="2" tint="-0.5"/>
      <name val="AR P丸ゴシック体M"/>
      <family val="3"/>
    </font>
    <font>
      <sz val="10"/>
      <color theme="1"/>
      <name val="AR P丸ゴシック体M"/>
      <family val="3"/>
    </font>
    <font>
      <b/>
      <u/>
      <sz val="12"/>
      <color rgb="FFFF0000"/>
      <name val="AR P丸ゴシック体M"/>
      <family val="3"/>
    </font>
    <font>
      <sz val="10"/>
      <color rgb="FFFF0000"/>
      <name val="AR P丸ゴシック体M"/>
      <family val="3"/>
    </font>
    <font>
      <sz val="9"/>
      <color theme="1"/>
      <name val="AR P丸ゴシック体M"/>
      <family val="3"/>
    </font>
    <font>
      <sz val="12"/>
      <color rgb="FFFF0000"/>
      <name val="AR P丸ゴシック体M"/>
      <family val="3"/>
    </font>
    <font>
      <sz val="6"/>
      <color auto="1"/>
      <name val="游ゴシック"/>
      <family val="3"/>
    </font>
  </fonts>
  <fills count="7">
    <fill>
      <patternFill patternType="none"/>
    </fill>
    <fill>
      <patternFill patternType="gray125"/>
    </fill>
    <fill>
      <patternFill patternType="solid">
        <fgColor theme="5" tint="0.8"/>
        <bgColor indexed="64"/>
      </patternFill>
    </fill>
    <fill>
      <patternFill patternType="solid">
        <fgColor theme="0"/>
        <bgColor indexed="64"/>
      </patternFill>
    </fill>
    <fill>
      <patternFill patternType="solid">
        <fgColor rgb="FFE9FFFF"/>
        <bgColor indexed="64"/>
      </patternFill>
    </fill>
    <fill>
      <patternFill patternType="solid">
        <fgColor rgb="FFFFFFE9"/>
        <bgColor indexed="64"/>
      </patternFill>
    </fill>
    <fill>
      <patternFill patternType="solid">
        <fgColor rgb="FF9EDBB9"/>
        <bgColor indexed="64"/>
      </patternFill>
    </fill>
  </fills>
  <borders count="78">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diagonalUp="1">
      <left style="medium">
        <color indexed="64"/>
      </left>
      <right style="medium">
        <color indexed="64"/>
      </right>
      <top style="hair">
        <color indexed="64"/>
      </top>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09">
    <xf numFmtId="0" fontId="0" fillId="0" borderId="0" xfId="0">
      <alignment vertical="center"/>
    </xf>
    <xf numFmtId="0" fontId="0" fillId="0" borderId="0" xfId="0" applyFont="1" applyProtection="1">
      <alignment vertical="center"/>
      <protection locked="0"/>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4" fillId="0" borderId="0" xfId="0" applyFont="1" applyProtection="1">
      <alignment vertical="center"/>
    </xf>
    <xf numFmtId="0" fontId="4" fillId="2"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0" fillId="2" borderId="1" xfId="0" applyFont="1" applyFill="1" applyBorder="1" applyAlignment="1" applyProtection="1">
      <alignment horizontal="center" vertical="center"/>
    </xf>
    <xf numFmtId="38" fontId="4" fillId="4" borderId="7" xfId="1" applyFont="1" applyFill="1" applyBorder="1" applyAlignment="1" applyProtection="1">
      <alignment horizontal="right" vertical="center"/>
      <protection locked="0"/>
    </xf>
    <xf numFmtId="38" fontId="4" fillId="5" borderId="3" xfId="1" applyFont="1" applyFill="1" applyBorder="1" applyProtection="1">
      <alignment vertical="center"/>
      <protection locked="0"/>
    </xf>
    <xf numFmtId="38" fontId="4" fillId="5" borderId="4" xfId="1" applyFont="1" applyFill="1" applyBorder="1" applyProtection="1">
      <alignment vertical="center"/>
      <protection locked="0"/>
    </xf>
    <xf numFmtId="38" fontId="4" fillId="5" borderId="5" xfId="1" applyFont="1" applyFill="1" applyBorder="1" applyProtection="1">
      <alignment vertical="center"/>
      <protection locked="0"/>
    </xf>
    <xf numFmtId="38" fontId="4" fillId="0" borderId="6" xfId="1" applyFont="1" applyBorder="1" applyProtection="1">
      <alignment vertical="center"/>
    </xf>
    <xf numFmtId="0" fontId="0" fillId="2" borderId="1" xfId="0" applyFont="1" applyFill="1" applyBorder="1" applyAlignment="1" applyProtection="1">
      <alignment horizontal="center" vertical="center" wrapText="1"/>
    </xf>
    <xf numFmtId="0" fontId="4" fillId="0" borderId="8" xfId="0" applyFont="1" applyBorder="1" applyAlignment="1" applyProtection="1">
      <alignment horizontal="right" vertical="center"/>
    </xf>
    <xf numFmtId="0" fontId="4" fillId="4" borderId="9"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8" fillId="0" borderId="6" xfId="0" applyFont="1" applyBorder="1" applyAlignment="1" applyProtection="1">
      <alignment horizontal="center" vertical="center"/>
    </xf>
    <xf numFmtId="0" fontId="0" fillId="0" borderId="0" xfId="0" applyFont="1" applyBorder="1" applyAlignment="1" applyProtection="1">
      <alignment vertical="center"/>
      <protection locked="0"/>
    </xf>
    <xf numFmtId="0" fontId="0" fillId="0" borderId="10"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0" fillId="0" borderId="13" xfId="0" applyFont="1" applyBorder="1" applyProtection="1">
      <alignment vertical="center"/>
    </xf>
    <xf numFmtId="0" fontId="9" fillId="2" borderId="1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8" xfId="0" applyFont="1" applyBorder="1" applyAlignment="1" applyProtection="1">
      <alignment horizontal="center" vertical="center"/>
    </xf>
    <xf numFmtId="0" fontId="9" fillId="2" borderId="19" xfId="0" applyFont="1" applyFill="1" applyBorder="1" applyAlignment="1" applyProtection="1">
      <alignment horizontal="center" vertical="center"/>
    </xf>
    <xf numFmtId="0" fontId="4" fillId="0" borderId="10" xfId="0" applyFont="1" applyBorder="1" applyAlignment="1" applyProtection="1">
      <alignment horizontal="right" vertical="center"/>
    </xf>
    <xf numFmtId="0" fontId="4" fillId="0" borderId="0" xfId="0" applyFont="1" applyAlignment="1" applyProtection="1">
      <alignment horizontal="right" vertical="center"/>
    </xf>
    <xf numFmtId="0" fontId="4" fillId="0" borderId="20" xfId="0" applyFont="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176" fontId="4" fillId="0" borderId="10" xfId="0" applyNumberFormat="1" applyFont="1" applyBorder="1" applyAlignment="1" applyProtection="1">
      <alignment horizontal="center" vertical="center"/>
    </xf>
    <xf numFmtId="176" fontId="4" fillId="0" borderId="0" xfId="0" applyNumberFormat="1" applyFont="1" applyAlignment="1" applyProtection="1">
      <alignment horizontal="center" vertical="center"/>
    </xf>
    <xf numFmtId="38" fontId="4" fillId="0" borderId="16" xfId="1" applyFont="1" applyFill="1" applyBorder="1" applyAlignment="1" applyProtection="1">
      <alignment horizontal="center" vertical="center"/>
    </xf>
    <xf numFmtId="38" fontId="4" fillId="0" borderId="17" xfId="1" applyFont="1" applyFill="1" applyBorder="1" applyAlignment="1" applyProtection="1">
      <alignment horizontal="center" vertical="center"/>
    </xf>
    <xf numFmtId="38" fontId="4" fillId="0" borderId="18" xfId="0" applyNumberFormat="1" applyFont="1" applyBorder="1" applyAlignment="1" applyProtection="1">
      <alignment horizontal="center" vertical="center"/>
    </xf>
    <xf numFmtId="38" fontId="10" fillId="0" borderId="14" xfId="0" applyNumberFormat="1" applyFont="1" applyBorder="1" applyAlignment="1" applyProtection="1">
      <alignment horizontal="center" vertical="center"/>
    </xf>
    <xf numFmtId="0" fontId="0" fillId="0" borderId="0" xfId="0" applyFont="1" applyBorder="1" applyProtection="1">
      <alignment vertical="center"/>
    </xf>
    <xf numFmtId="0" fontId="4" fillId="0" borderId="23" xfId="0" applyFont="1" applyBorder="1" applyAlignment="1" applyProtection="1">
      <alignment horizontal="center" vertical="center"/>
    </xf>
    <xf numFmtId="38" fontId="4" fillId="0" borderId="24" xfId="1" applyFont="1" applyFill="1" applyBorder="1" applyAlignment="1" applyProtection="1">
      <alignment horizontal="center" vertical="center"/>
    </xf>
    <xf numFmtId="38" fontId="4" fillId="0" borderId="25" xfId="1" applyFont="1" applyFill="1" applyBorder="1" applyAlignment="1" applyProtection="1">
      <alignment horizontal="center" vertical="center"/>
    </xf>
    <xf numFmtId="0" fontId="4" fillId="0" borderId="26" xfId="0" applyFont="1" applyBorder="1" applyAlignment="1" applyProtection="1">
      <alignment horizontal="center" vertical="center"/>
    </xf>
    <xf numFmtId="38" fontId="10" fillId="0" borderId="23" xfId="0" applyNumberFormat="1" applyFont="1" applyBorder="1" applyAlignment="1" applyProtection="1">
      <alignment horizontal="center" vertical="center"/>
    </xf>
    <xf numFmtId="38" fontId="10" fillId="0" borderId="0" xfId="0" applyNumberFormat="1" applyFont="1" applyBorder="1" applyAlignment="1" applyProtection="1">
      <alignment vertical="center"/>
    </xf>
    <xf numFmtId="176" fontId="4" fillId="0" borderId="0"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11" fillId="0" borderId="0" xfId="0" applyFont="1" applyProtection="1">
      <alignment vertical="center"/>
    </xf>
    <xf numFmtId="0" fontId="11" fillId="0" borderId="0" xfId="0" applyFont="1" applyAlignment="1" applyProtection="1">
      <alignment horizontal="center"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11" fillId="2" borderId="6" xfId="0" applyFont="1" applyFill="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3" fillId="0" borderId="4"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0" borderId="31"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30" xfId="0" applyFont="1" applyBorder="1" applyAlignment="1" applyProtection="1">
      <alignment horizontal="center" vertical="center"/>
    </xf>
    <xf numFmtId="0" fontId="14" fillId="2" borderId="2" xfId="0" applyFont="1" applyFill="1" applyBorder="1" applyAlignment="1" applyProtection="1">
      <alignment horizontal="center" vertical="center"/>
    </xf>
    <xf numFmtId="0" fontId="11" fillId="0" borderId="33"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2" borderId="28"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22"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34" xfId="0" applyFont="1" applyBorder="1" applyAlignment="1" applyProtection="1">
      <alignment horizontal="center" vertical="center"/>
    </xf>
    <xf numFmtId="0" fontId="14" fillId="2" borderId="7" xfId="0" applyFont="1" applyFill="1" applyBorder="1" applyAlignment="1" applyProtection="1">
      <alignment horizontal="center" vertical="center"/>
    </xf>
    <xf numFmtId="0" fontId="11" fillId="5" borderId="28" xfId="0" applyFont="1" applyFill="1" applyBorder="1" applyAlignment="1" applyProtection="1">
      <alignment horizontal="left" vertical="center"/>
    </xf>
    <xf numFmtId="0" fontId="11" fillId="5" borderId="27" xfId="0" applyFont="1" applyFill="1" applyBorder="1" applyAlignment="1" applyProtection="1">
      <alignment horizontal="left" vertical="center" shrinkToFit="1"/>
    </xf>
    <xf numFmtId="38" fontId="11" fillId="0" borderId="28" xfId="1" applyFont="1" applyBorder="1" applyAlignment="1" applyProtection="1">
      <alignment horizontal="center" vertical="center"/>
    </xf>
    <xf numFmtId="38" fontId="11" fillId="0" borderId="4" xfId="1" applyFont="1" applyBorder="1" applyAlignment="1" applyProtection="1">
      <alignment horizontal="center" vertical="center"/>
    </xf>
    <xf numFmtId="38" fontId="11" fillId="0" borderId="30" xfId="0" applyNumberFormat="1" applyFont="1" applyBorder="1" applyAlignment="1" applyProtection="1">
      <alignment horizontal="center" vertical="center"/>
    </xf>
    <xf numFmtId="0" fontId="11" fillId="0" borderId="0" xfId="0" applyFont="1" applyAlignment="1" applyProtection="1">
      <alignment horizontal="right" vertical="center"/>
    </xf>
    <xf numFmtId="38" fontId="11" fillId="3" borderId="32" xfId="1" applyFont="1" applyFill="1" applyBorder="1" applyAlignment="1" applyProtection="1">
      <alignment horizontal="right" vertical="center"/>
    </xf>
    <xf numFmtId="38" fontId="11" fillId="3" borderId="0" xfId="1" applyFont="1" applyFill="1" applyAlignment="1" applyProtection="1">
      <alignment horizontal="right" vertical="center"/>
    </xf>
    <xf numFmtId="0" fontId="11" fillId="3" borderId="31"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wrapText="1"/>
    </xf>
    <xf numFmtId="0" fontId="11" fillId="3" borderId="17" xfId="0" applyFont="1" applyFill="1" applyBorder="1" applyAlignment="1" applyProtection="1">
      <alignment horizontal="center" vertical="center"/>
    </xf>
    <xf numFmtId="0" fontId="11" fillId="3" borderId="37"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38" fontId="15" fillId="0" borderId="7" xfId="0" applyNumberFormat="1" applyFont="1" applyBorder="1" applyAlignment="1" applyProtection="1">
      <alignment horizontal="right" vertical="center"/>
    </xf>
    <xf numFmtId="176" fontId="11" fillId="0" borderId="8" xfId="0" applyNumberFormat="1" applyFont="1" applyBorder="1" applyAlignment="1" applyProtection="1">
      <alignment horizontal="center" vertical="center"/>
    </xf>
    <xf numFmtId="38" fontId="11" fillId="3" borderId="38" xfId="1" applyFont="1" applyFill="1" applyBorder="1" applyAlignment="1" applyProtection="1">
      <alignment horizontal="right" vertical="center"/>
    </xf>
    <xf numFmtId="0" fontId="11" fillId="3" borderId="39" xfId="0" applyFont="1" applyFill="1" applyBorder="1" applyAlignment="1" applyProtection="1">
      <alignment horizontal="center" vertical="center" wrapText="1"/>
    </xf>
    <xf numFmtId="0" fontId="11" fillId="3" borderId="40" xfId="0" applyFont="1" applyFill="1" applyBorder="1" applyAlignment="1" applyProtection="1">
      <alignment horizontal="center" vertical="center" wrapText="1"/>
    </xf>
    <xf numFmtId="0" fontId="11" fillId="3" borderId="40" xfId="0" applyFont="1" applyFill="1" applyBorder="1" applyAlignment="1" applyProtection="1">
      <alignment horizontal="center" vertical="center"/>
    </xf>
    <xf numFmtId="0" fontId="11" fillId="3" borderId="41" xfId="0" applyFont="1" applyFill="1" applyBorder="1" applyAlignment="1" applyProtection="1">
      <alignment horizontal="center" vertical="center"/>
    </xf>
    <xf numFmtId="0" fontId="11" fillId="3" borderId="38" xfId="0" applyFont="1" applyFill="1" applyBorder="1" applyAlignment="1" applyProtection="1">
      <alignment horizontal="center" vertical="center"/>
    </xf>
    <xf numFmtId="0" fontId="15" fillId="0" borderId="15" xfId="0" applyFont="1" applyBorder="1" applyAlignment="1" applyProtection="1">
      <alignment horizontal="right" vertical="center"/>
    </xf>
    <xf numFmtId="0" fontId="11" fillId="0" borderId="42" xfId="0" applyFont="1" applyBorder="1" applyProtection="1">
      <alignment vertical="center"/>
    </xf>
    <xf numFmtId="0" fontId="11" fillId="0" borderId="43"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6" xfId="0" applyFont="1" applyBorder="1" applyProtection="1">
      <alignment vertical="center"/>
    </xf>
    <xf numFmtId="0" fontId="11" fillId="0" borderId="35" xfId="0" applyFont="1" applyBorder="1" applyProtection="1">
      <alignment vertical="center"/>
    </xf>
    <xf numFmtId="0" fontId="11" fillId="0" borderId="22" xfId="0" applyFont="1" applyBorder="1" applyProtection="1">
      <alignment vertical="center"/>
    </xf>
    <xf numFmtId="0" fontId="11" fillId="0" borderId="45" xfId="0" applyFont="1" applyBorder="1" applyProtection="1">
      <alignment vertical="center"/>
    </xf>
    <xf numFmtId="0" fontId="14" fillId="0" borderId="23" xfId="0" applyFont="1" applyBorder="1" applyProtection="1">
      <alignment vertical="center"/>
    </xf>
    <xf numFmtId="0" fontId="11" fillId="0" borderId="33" xfId="0" applyFont="1" applyBorder="1" applyProtection="1">
      <alignment vertical="center"/>
    </xf>
    <xf numFmtId="0" fontId="11" fillId="0" borderId="6" xfId="0" applyFont="1" applyBorder="1" applyProtection="1">
      <alignment vertical="center"/>
    </xf>
    <xf numFmtId="0" fontId="11" fillId="0" borderId="46" xfId="0" applyFont="1" applyBorder="1" applyAlignment="1" applyProtection="1">
      <alignment horizontal="center" vertical="center"/>
    </xf>
    <xf numFmtId="176" fontId="11" fillId="0" borderId="0" xfId="0" applyNumberFormat="1" applyFont="1" applyAlignment="1" applyProtection="1">
      <alignment horizontal="center" vertical="center"/>
    </xf>
    <xf numFmtId="0" fontId="11" fillId="0" borderId="0" xfId="0" applyFont="1" applyFill="1" applyAlignment="1" applyProtection="1">
      <alignment horizontal="left" vertical="center"/>
    </xf>
    <xf numFmtId="38" fontId="11" fillId="0" borderId="1" xfId="1" applyFont="1" applyBorder="1" applyAlignment="1" applyProtection="1">
      <alignment horizontal="center" vertical="center"/>
    </xf>
    <xf numFmtId="38" fontId="11" fillId="0" borderId="6" xfId="1" applyFont="1" applyBorder="1" applyAlignment="1" applyProtection="1">
      <alignment horizontal="center" vertical="center"/>
    </xf>
    <xf numFmtId="0" fontId="14" fillId="0" borderId="0" xfId="0" applyFont="1" applyProtection="1">
      <alignment vertical="center"/>
    </xf>
    <xf numFmtId="0" fontId="11" fillId="0" borderId="0" xfId="0" applyFont="1" applyBorder="1" applyAlignment="1" applyProtection="1">
      <alignment horizontal="left" vertical="center"/>
    </xf>
    <xf numFmtId="0" fontId="16" fillId="0" borderId="33" xfId="0" applyFont="1" applyBorder="1" applyAlignment="1" applyProtection="1">
      <alignment horizontal="center" vertical="center" wrapText="1"/>
    </xf>
    <xf numFmtId="38" fontId="11" fillId="0" borderId="6" xfId="1" applyFont="1" applyBorder="1" applyProtection="1">
      <alignment vertical="center"/>
    </xf>
    <xf numFmtId="38" fontId="11" fillId="0" borderId="28" xfId="1" applyFont="1" applyBorder="1" applyProtection="1">
      <alignment vertical="center"/>
    </xf>
    <xf numFmtId="38" fontId="11" fillId="0" borderId="4" xfId="1" applyFont="1" applyBorder="1" applyProtection="1">
      <alignment vertical="center"/>
    </xf>
    <xf numFmtId="38" fontId="11" fillId="0" borderId="29" xfId="1" applyFont="1" applyBorder="1" applyProtection="1">
      <alignment vertical="center"/>
    </xf>
    <xf numFmtId="38" fontId="11" fillId="0" borderId="46" xfId="1" applyFont="1" applyBorder="1" applyProtection="1">
      <alignment vertical="center"/>
    </xf>
    <xf numFmtId="0" fontId="17" fillId="0" borderId="0" xfId="0" applyFont="1" applyBorder="1" applyAlignment="1" applyProtection="1">
      <alignment horizontal="center" vertical="center"/>
    </xf>
    <xf numFmtId="0" fontId="11" fillId="0" borderId="47" xfId="0" applyFont="1" applyBorder="1" applyProtection="1">
      <alignment vertical="center"/>
    </xf>
    <xf numFmtId="0" fontId="11" fillId="0" borderId="48" xfId="0" applyFont="1" applyBorder="1" applyProtection="1">
      <alignment vertical="center"/>
    </xf>
    <xf numFmtId="0" fontId="18" fillId="0" borderId="0" xfId="0" applyFont="1" applyBorder="1" applyAlignment="1" applyProtection="1">
      <alignment vertical="center"/>
    </xf>
    <xf numFmtId="0" fontId="19" fillId="3" borderId="1" xfId="0"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1" fillId="0" borderId="49" xfId="0" applyFont="1" applyBorder="1" applyProtection="1">
      <alignment vertical="center"/>
    </xf>
    <xf numFmtId="0" fontId="11" fillId="0" borderId="50" xfId="0" applyFont="1" applyBorder="1" applyProtection="1">
      <alignment vertical="center"/>
    </xf>
    <xf numFmtId="0" fontId="11" fillId="0" borderId="51" xfId="0" applyFont="1" applyBorder="1" applyProtection="1">
      <alignment vertical="center"/>
    </xf>
    <xf numFmtId="38" fontId="11" fillId="0" borderId="1" xfId="1" applyFont="1" applyFill="1" applyBorder="1" applyAlignment="1" applyProtection="1">
      <alignment horizontal="right" vertical="center"/>
    </xf>
    <xf numFmtId="0" fontId="20" fillId="0" borderId="0" xfId="0" applyFont="1" applyAlignment="1" applyProtection="1">
      <alignment horizontal="left"/>
    </xf>
    <xf numFmtId="0" fontId="11" fillId="0" borderId="6" xfId="0" applyFont="1" applyBorder="1" applyAlignment="1" applyProtection="1">
      <alignment horizontal="center" vertical="center"/>
    </xf>
    <xf numFmtId="0" fontId="17" fillId="0" borderId="10" xfId="0" applyFont="1" applyBorder="1" applyAlignment="1" applyProtection="1">
      <alignment horizontal="center" vertical="center"/>
    </xf>
    <xf numFmtId="0" fontId="11" fillId="0" borderId="52" xfId="0" applyFont="1" applyBorder="1" applyAlignment="1" applyProtection="1">
      <alignment horizontal="center" vertical="center"/>
    </xf>
    <xf numFmtId="38" fontId="11" fillId="0" borderId="53" xfId="1" applyFont="1" applyBorder="1" applyAlignment="1" applyProtection="1">
      <alignment horizontal="center" vertical="center"/>
    </xf>
    <xf numFmtId="38" fontId="11" fillId="0" borderId="12" xfId="1" applyFont="1" applyBorder="1" applyAlignment="1" applyProtection="1">
      <alignment horizontal="center" vertical="center"/>
    </xf>
    <xf numFmtId="38" fontId="11" fillId="0" borderId="54" xfId="1" applyFont="1" applyBorder="1" applyAlignment="1" applyProtection="1">
      <alignment horizontal="center" vertical="center"/>
    </xf>
    <xf numFmtId="38" fontId="11" fillId="0" borderId="55" xfId="0" applyNumberFormat="1" applyFont="1" applyBorder="1" applyAlignment="1" applyProtection="1">
      <alignment horizontal="center" vertical="center"/>
    </xf>
    <xf numFmtId="0" fontId="20" fillId="0" borderId="0" xfId="0" applyFont="1" applyAlignment="1" applyProtection="1"/>
    <xf numFmtId="38" fontId="11" fillId="0" borderId="47" xfId="1" applyFont="1" applyBorder="1" applyAlignment="1" applyProtection="1">
      <alignment horizontal="center" vertical="center"/>
    </xf>
    <xf numFmtId="0" fontId="16" fillId="0" borderId="33"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56" xfId="0" applyFont="1" applyBorder="1" applyAlignment="1" applyProtection="1">
      <alignment horizontal="center" vertical="center"/>
    </xf>
    <xf numFmtId="0" fontId="11" fillId="6" borderId="28"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29" xfId="0" applyFont="1" applyFill="1" applyBorder="1" applyAlignment="1" applyProtection="1">
      <alignment horizontal="center" vertical="center"/>
    </xf>
    <xf numFmtId="0" fontId="11" fillId="6" borderId="27" xfId="0" applyFont="1" applyFill="1" applyBorder="1" applyAlignment="1" applyProtection="1">
      <alignment horizontal="center" vertical="center"/>
    </xf>
    <xf numFmtId="0" fontId="11" fillId="0" borderId="57" xfId="0" applyFont="1" applyBorder="1" applyAlignment="1" applyProtection="1">
      <alignment horizontal="center" vertical="center"/>
    </xf>
    <xf numFmtId="38" fontId="11" fillId="0" borderId="58" xfId="1" applyFont="1" applyBorder="1" applyAlignment="1" applyProtection="1">
      <alignment horizontal="center" vertical="center"/>
    </xf>
    <xf numFmtId="38" fontId="11" fillId="0" borderId="59" xfId="0" applyNumberFormat="1" applyFont="1" applyBorder="1" applyAlignment="1" applyProtection="1">
      <alignment horizontal="center" vertical="center"/>
    </xf>
    <xf numFmtId="0" fontId="17" fillId="0" borderId="52" xfId="0" applyFont="1" applyBorder="1" applyAlignment="1" applyProtection="1">
      <alignment horizontal="center" vertical="center"/>
    </xf>
    <xf numFmtId="0" fontId="17" fillId="0" borderId="60" xfId="0" applyFont="1" applyBorder="1" applyAlignment="1" applyProtection="1">
      <alignment horizontal="center" vertical="center"/>
    </xf>
    <xf numFmtId="38" fontId="11" fillId="0" borderId="61" xfId="1" applyFont="1" applyBorder="1" applyAlignment="1" applyProtection="1">
      <alignment horizontal="center" vertical="center"/>
    </xf>
    <xf numFmtId="0" fontId="11" fillId="2" borderId="6" xfId="0" applyFont="1" applyFill="1" applyBorder="1" applyAlignment="1" applyProtection="1">
      <alignment horizontal="center" vertical="center" wrapText="1"/>
    </xf>
    <xf numFmtId="38" fontId="11" fillId="6" borderId="28" xfId="1" applyFont="1" applyFill="1" applyBorder="1" applyAlignment="1" applyProtection="1">
      <alignment horizontal="center" vertical="center"/>
    </xf>
    <xf numFmtId="38" fontId="11" fillId="6" borderId="4" xfId="1" applyFont="1" applyFill="1" applyBorder="1" applyAlignment="1" applyProtection="1">
      <alignment horizontal="center" vertical="center"/>
    </xf>
    <xf numFmtId="38" fontId="11" fillId="6" borderId="29" xfId="1" applyFont="1" applyFill="1" applyBorder="1" applyAlignment="1" applyProtection="1">
      <alignment horizontal="center" vertical="center"/>
    </xf>
    <xf numFmtId="38" fontId="11" fillId="6" borderId="27" xfId="1" applyFont="1" applyFill="1" applyBorder="1" applyAlignment="1" applyProtection="1">
      <alignment horizontal="center" vertical="center"/>
    </xf>
    <xf numFmtId="0" fontId="17" fillId="0" borderId="57" xfId="0" applyFont="1" applyBorder="1" applyAlignment="1" applyProtection="1">
      <alignment horizontal="center" vertical="center"/>
    </xf>
    <xf numFmtId="38" fontId="11" fillId="0" borderId="29" xfId="1" applyFont="1" applyBorder="1" applyAlignment="1" applyProtection="1">
      <alignment horizontal="center" vertical="center"/>
    </xf>
    <xf numFmtId="38" fontId="11" fillId="0" borderId="46" xfId="1" applyFont="1" applyBorder="1" applyAlignment="1" applyProtection="1">
      <alignment horizontal="center" vertical="center"/>
    </xf>
    <xf numFmtId="0" fontId="11" fillId="0" borderId="0" xfId="0" applyFont="1" applyBorder="1" applyProtection="1">
      <alignment vertical="center"/>
    </xf>
    <xf numFmtId="0" fontId="11" fillId="0" borderId="62" xfId="0" applyFont="1" applyFill="1" applyBorder="1" applyAlignment="1" applyProtection="1">
      <alignment horizontal="center" vertical="center"/>
    </xf>
    <xf numFmtId="38" fontId="11" fillId="0" borderId="62" xfId="1" applyFont="1" applyFill="1" applyBorder="1" applyAlignment="1" applyProtection="1">
      <alignment horizontal="right" vertical="center"/>
    </xf>
    <xf numFmtId="0" fontId="11" fillId="0" borderId="62" xfId="0" applyFont="1" applyBorder="1" applyAlignment="1" applyProtection="1">
      <alignment horizontal="right" vertical="center"/>
    </xf>
    <xf numFmtId="0" fontId="11" fillId="0" borderId="63" xfId="0" applyFont="1" applyBorder="1" applyAlignment="1" applyProtection="1">
      <alignment horizontal="center" vertical="center"/>
    </xf>
    <xf numFmtId="38" fontId="11" fillId="0" borderId="64" xfId="1" applyFont="1" applyBorder="1" applyAlignment="1" applyProtection="1">
      <alignment horizontal="center" vertical="center"/>
    </xf>
    <xf numFmtId="38" fontId="11" fillId="0" borderId="65" xfId="1" applyFont="1" applyBorder="1" applyAlignment="1" applyProtection="1">
      <alignment horizontal="center" vertical="center"/>
    </xf>
    <xf numFmtId="38" fontId="11" fillId="0" borderId="66" xfId="1" applyFont="1" applyBorder="1" applyAlignment="1" applyProtection="1">
      <alignment horizontal="center" vertical="center"/>
    </xf>
    <xf numFmtId="38" fontId="11" fillId="0" borderId="67" xfId="1" applyFont="1" applyBorder="1" applyAlignment="1" applyProtection="1">
      <alignment horizontal="center" vertical="center"/>
    </xf>
    <xf numFmtId="0" fontId="11" fillId="0" borderId="0" xfId="0" applyFont="1" applyBorder="1" applyAlignment="1" applyProtection="1">
      <alignment horizontal="center" vertical="center"/>
    </xf>
    <xf numFmtId="38" fontId="11" fillId="0" borderId="0" xfId="1" applyFont="1" applyFill="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0" xfId="0" applyFont="1" applyBorder="1" applyAlignment="1" applyProtection="1"/>
    <xf numFmtId="0" fontId="17" fillId="0" borderId="63" xfId="0" applyFont="1" applyBorder="1" applyAlignment="1" applyProtection="1">
      <alignment horizontal="center" vertical="center"/>
    </xf>
    <xf numFmtId="0" fontId="17" fillId="0" borderId="68" xfId="0" applyFont="1" applyBorder="1" applyAlignment="1" applyProtection="1">
      <alignment horizontal="center" vertical="center"/>
    </xf>
    <xf numFmtId="38" fontId="11" fillId="0" borderId="69" xfId="1" applyFont="1" applyBorder="1" applyAlignment="1" applyProtection="1">
      <alignment horizontal="center" vertical="center"/>
    </xf>
    <xf numFmtId="0" fontId="17" fillId="0" borderId="0" xfId="0" applyFont="1" applyAlignment="1" applyProtection="1">
      <alignment horizontal="center" vertical="center"/>
    </xf>
    <xf numFmtId="0" fontId="20" fillId="0" borderId="0" xfId="0" applyFont="1" applyAlignment="1" applyProtection="1">
      <alignment horizontal="center" vertical="center"/>
    </xf>
    <xf numFmtId="38" fontId="11" fillId="0" borderId="0" xfId="1" applyFont="1" applyAlignment="1" applyProtection="1">
      <alignment horizontal="center" vertical="center"/>
    </xf>
    <xf numFmtId="38" fontId="11" fillId="0" borderId="0" xfId="1" applyFont="1" applyProtection="1">
      <alignment vertical="center"/>
    </xf>
    <xf numFmtId="38" fontId="11" fillId="0" borderId="57" xfId="1" applyFont="1" applyBorder="1" applyAlignment="1" applyProtection="1">
      <alignment horizontal="center" vertical="center" shrinkToFit="1"/>
    </xf>
    <xf numFmtId="38" fontId="11" fillId="0" borderId="0" xfId="1" applyFont="1" applyBorder="1" applyAlignment="1" applyProtection="1">
      <alignment horizontal="center" vertical="center" shrinkToFit="1"/>
    </xf>
    <xf numFmtId="0" fontId="17" fillId="0" borderId="70" xfId="0" applyFont="1" applyBorder="1" applyAlignment="1" applyProtection="1">
      <alignment horizontal="center" vertical="center"/>
    </xf>
    <xf numFmtId="38" fontId="11" fillId="0" borderId="63" xfId="1" applyFont="1" applyBorder="1" applyAlignment="1" applyProtection="1">
      <alignment horizontal="center" vertical="center" shrinkToFit="1"/>
    </xf>
    <xf numFmtId="0" fontId="17" fillId="0" borderId="71" xfId="0" applyFont="1" applyBorder="1" applyAlignment="1" applyProtection="1">
      <alignment horizontal="center" vertical="center"/>
    </xf>
    <xf numFmtId="0" fontId="20" fillId="0" borderId="0" xfId="0" applyFont="1" applyAlignment="1" applyProtection="1">
      <alignment horizontal="center" vertical="center" wrapText="1"/>
    </xf>
    <xf numFmtId="38" fontId="11" fillId="0" borderId="72" xfId="1" applyFont="1" applyBorder="1" applyAlignment="1" applyProtection="1">
      <alignment horizontal="center" vertical="center" shrinkToFit="1"/>
    </xf>
    <xf numFmtId="38" fontId="11" fillId="0" borderId="73" xfId="0" applyNumberFormat="1" applyFont="1" applyBorder="1" applyAlignment="1" applyProtection="1">
      <alignment horizontal="center" vertical="center"/>
    </xf>
    <xf numFmtId="38" fontId="11" fillId="0" borderId="74" xfId="0" applyNumberFormat="1" applyFont="1" applyBorder="1" applyAlignment="1" applyProtection="1">
      <alignment horizontal="center" vertical="center"/>
    </xf>
    <xf numFmtId="38" fontId="11" fillId="0" borderId="75" xfId="0" applyNumberFormat="1" applyFont="1" applyBorder="1" applyAlignment="1" applyProtection="1">
      <alignment horizontal="center" vertical="center"/>
    </xf>
    <xf numFmtId="38" fontId="11" fillId="0" borderId="76" xfId="0" applyNumberFormat="1" applyFont="1" applyBorder="1" applyAlignment="1" applyProtection="1">
      <alignment horizontal="center" vertical="center"/>
    </xf>
    <xf numFmtId="38" fontId="11" fillId="0" borderId="77" xfId="1" applyFont="1" applyBorder="1" applyAlignment="1" applyProtection="1">
      <alignment horizontal="center" vertical="center"/>
    </xf>
  </cellXfs>
  <cellStyles count="2">
    <cellStyle name="標準" xfId="0" builtinId="0"/>
    <cellStyle name="桁区切り" xfId="1" builtinId="6"/>
  </cellStyles>
  <tableStyles count="0" defaultTableStyle="TableStyleMedium2" defaultPivotStyle="PivotStyleLight16"/>
  <colors>
    <mruColors>
      <color rgb="FFE9FFFF"/>
      <color rgb="FFA0FFFF"/>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W50"/>
  <sheetViews>
    <sheetView showGridLines="0" tabSelected="1" workbookViewId="0">
      <selection activeCell="E12" sqref="E12"/>
    </sheetView>
  </sheetViews>
  <sheetFormatPr defaultRowHeight="18"/>
  <cols>
    <col min="1" max="1" width="12.19921875" style="1" customWidth="1"/>
    <col min="2" max="3" width="15.59765625" style="1" customWidth="1"/>
    <col min="4" max="4" width="18" style="1" bestFit="1" customWidth="1"/>
    <col min="5" max="6" width="8.796875" style="1" customWidth="1"/>
    <col min="7" max="13" width="8" style="1" customWidth="1"/>
    <col min="14" max="16384" width="8.796875" style="1" customWidth="1"/>
  </cols>
  <sheetData>
    <row r="1" spans="1:13" s="1" customFormat="1" ht="23.4" customHeight="1">
      <c r="A1" s="2" t="s">
        <v>101</v>
      </c>
      <c r="B1" s="2"/>
      <c r="C1" s="2"/>
      <c r="D1" s="2"/>
      <c r="E1" s="2"/>
      <c r="F1" s="6"/>
      <c r="G1" s="6"/>
      <c r="H1" s="6"/>
      <c r="I1" s="41" t="s">
        <v>59</v>
      </c>
      <c r="J1" s="46">
        <f ca="1">TODAY()</f>
        <v>46128</v>
      </c>
      <c r="K1" s="46"/>
      <c r="L1" s="46"/>
      <c r="M1" s="59"/>
    </row>
    <row r="2" spans="1:13" s="1" customFormat="1" ht="6" customHeight="1">
      <c r="A2" s="3"/>
      <c r="B2" s="3"/>
      <c r="C2" s="3"/>
      <c r="D2" s="3"/>
      <c r="E2" s="3"/>
      <c r="F2" s="6"/>
      <c r="G2" s="6"/>
      <c r="H2" s="6"/>
      <c r="I2" s="42"/>
      <c r="J2" s="47"/>
      <c r="K2" s="47"/>
      <c r="L2" s="47"/>
      <c r="M2" s="60"/>
    </row>
    <row r="3" spans="1:13" s="1" customFormat="1" ht="19.8" customHeight="1">
      <c r="A3" s="4" t="s">
        <v>103</v>
      </c>
      <c r="B3" s="4"/>
      <c r="C3" s="4"/>
      <c r="D3" s="4"/>
      <c r="E3" s="4"/>
      <c r="F3" s="4"/>
      <c r="G3" s="4"/>
      <c r="H3" s="4"/>
      <c r="I3" s="4"/>
      <c r="J3" s="6"/>
      <c r="K3" s="6"/>
      <c r="L3" s="6"/>
    </row>
    <row r="4" spans="1:13" s="1" customFormat="1" ht="19.8" customHeight="1">
      <c r="A4" s="5" t="s">
        <v>99</v>
      </c>
      <c r="B4" s="5"/>
      <c r="C4" s="5"/>
      <c r="D4" s="5"/>
      <c r="E4" s="5"/>
      <c r="F4" s="5"/>
      <c r="G4" s="5"/>
      <c r="H4" s="5"/>
      <c r="I4" s="5"/>
      <c r="J4" s="6"/>
      <c r="K4" s="6"/>
      <c r="L4" s="6"/>
    </row>
    <row r="5" spans="1:13" s="1" customFormat="1" ht="19.8" customHeight="1">
      <c r="A5" s="6" t="s">
        <v>97</v>
      </c>
      <c r="B5" s="6"/>
      <c r="C5" s="6"/>
      <c r="D5" s="3"/>
      <c r="E5" s="3"/>
      <c r="F5" s="6"/>
      <c r="G5" s="6"/>
      <c r="H5" s="6"/>
      <c r="I5" s="6"/>
      <c r="J5" s="6"/>
      <c r="K5" s="6"/>
      <c r="L5" s="6"/>
    </row>
    <row r="6" spans="1:13" s="1" customFormat="1" ht="19.8" customHeight="1">
      <c r="A6" s="6" t="s">
        <v>98</v>
      </c>
      <c r="B6" s="6"/>
      <c r="C6" s="6"/>
      <c r="D6" s="6"/>
      <c r="E6" s="6"/>
      <c r="F6" s="6"/>
      <c r="G6" s="6"/>
      <c r="H6" s="6"/>
      <c r="I6" s="6"/>
      <c r="J6" s="6"/>
      <c r="K6" s="6"/>
      <c r="L6" s="6"/>
    </row>
    <row r="7" spans="1:13" s="1" customFormat="1" ht="13.8" customHeight="1">
      <c r="A7" s="7" t="s">
        <v>104</v>
      </c>
      <c r="B7" s="6"/>
      <c r="C7" s="6"/>
      <c r="D7" s="6"/>
      <c r="E7" s="6"/>
      <c r="F7" s="6"/>
      <c r="G7" s="6"/>
      <c r="H7" s="6"/>
      <c r="I7" s="6"/>
      <c r="J7" s="6"/>
      <c r="K7" s="6"/>
      <c r="L7" s="6"/>
    </row>
    <row r="8" spans="1:13" s="1" customFormat="1" ht="7.2" customHeight="1">
      <c r="A8" s="8"/>
      <c r="B8" s="6"/>
      <c r="C8" s="6"/>
      <c r="D8" s="6"/>
      <c r="E8" s="6"/>
      <c r="F8" s="6"/>
      <c r="G8" s="6"/>
      <c r="H8" s="6"/>
      <c r="I8" s="6"/>
      <c r="J8" s="6"/>
      <c r="K8" s="6"/>
      <c r="L8" s="6"/>
    </row>
    <row r="9" spans="1:13" s="1" customFormat="1" ht="24.6" customHeight="1">
      <c r="A9" s="9" t="s">
        <v>92</v>
      </c>
      <c r="B9" s="9"/>
      <c r="C9" s="9"/>
      <c r="D9" s="9"/>
      <c r="E9" s="23" t="s">
        <v>9</v>
      </c>
      <c r="F9" s="6"/>
      <c r="G9" s="30" t="s">
        <v>100</v>
      </c>
      <c r="H9" s="30"/>
      <c r="I9" s="30"/>
      <c r="J9" s="30"/>
      <c r="K9" s="30"/>
      <c r="L9" s="6"/>
    </row>
    <row r="10" spans="1:13" s="1" customFormat="1" ht="24.6" customHeight="1">
      <c r="A10" s="10"/>
      <c r="B10" s="16" t="s">
        <v>78</v>
      </c>
      <c r="C10" s="16" t="s">
        <v>79</v>
      </c>
      <c r="D10" s="22" t="s">
        <v>29</v>
      </c>
      <c r="E10" s="16" t="s">
        <v>3</v>
      </c>
      <c r="F10" s="4"/>
      <c r="G10" s="31"/>
      <c r="H10" s="36" t="s">
        <v>20</v>
      </c>
      <c r="I10" s="43"/>
      <c r="J10" s="36" t="s">
        <v>93</v>
      </c>
      <c r="K10" s="53"/>
      <c r="L10" s="6"/>
    </row>
    <row r="11" spans="1:13" s="1" customFormat="1" ht="24.6" customHeight="1">
      <c r="A11" s="11" t="s">
        <v>82</v>
      </c>
      <c r="B11" s="17"/>
      <c r="C11" s="17"/>
      <c r="D11" s="17"/>
      <c r="E11" s="24"/>
      <c r="F11" s="6"/>
      <c r="G11" s="32" t="s">
        <v>41</v>
      </c>
      <c r="H11" s="37">
        <f>'令和8年度　常陸大宮市国民健康保険税の試算計算表'!K16</f>
        <v>6.59</v>
      </c>
      <c r="I11" s="44"/>
      <c r="J11" s="48">
        <f>'令和8年度　常陸大宮市国民健康保険税の試算計算表'!L16</f>
        <v>37200</v>
      </c>
      <c r="K11" s="54"/>
      <c r="L11" s="6"/>
    </row>
    <row r="12" spans="1:13" s="1" customFormat="1" ht="24.6" customHeight="1">
      <c r="A12" s="12" t="s">
        <v>11</v>
      </c>
      <c r="B12" s="18"/>
      <c r="C12" s="18"/>
      <c r="D12" s="18"/>
      <c r="E12" s="25"/>
      <c r="F12" s="6"/>
      <c r="G12" s="33" t="s">
        <v>36</v>
      </c>
      <c r="H12" s="38">
        <f>'令和8年度　常陸大宮市国民健康保険税の試算計算表'!K17</f>
        <v>3.02</v>
      </c>
      <c r="I12" s="45"/>
      <c r="J12" s="49">
        <f>'令和8年度　常陸大宮市国民健康保険税の試算計算表'!L17</f>
        <v>16700</v>
      </c>
      <c r="K12" s="55"/>
      <c r="L12" s="6"/>
    </row>
    <row r="13" spans="1:13" ht="24.6" customHeight="1">
      <c r="A13" s="13" t="s">
        <v>24</v>
      </c>
      <c r="B13" s="19"/>
      <c r="C13" s="19"/>
      <c r="D13" s="19"/>
      <c r="E13" s="26"/>
      <c r="F13" s="6"/>
      <c r="G13" s="33" t="s">
        <v>28</v>
      </c>
      <c r="H13" s="38">
        <f>'令和8年度　常陸大宮市国民健康保険税の試算計算表'!K18</f>
        <v>2.19</v>
      </c>
      <c r="I13" s="45"/>
      <c r="J13" s="49">
        <f>'令和8年度　常陸大宮市国民健康保険税の試算計算表'!L18</f>
        <v>15300</v>
      </c>
      <c r="K13" s="55"/>
      <c r="L13" s="6"/>
    </row>
    <row r="14" spans="1:13" ht="24.6" customHeight="1">
      <c r="A14" s="13" t="s">
        <v>63</v>
      </c>
      <c r="B14" s="19"/>
      <c r="C14" s="19"/>
      <c r="D14" s="19"/>
      <c r="E14" s="26"/>
      <c r="F14" s="6"/>
      <c r="G14" s="34" t="s">
        <v>105</v>
      </c>
      <c r="H14" s="39">
        <f>'令和8年度　常陸大宮市国民健康保険税の試算計算表'!K19</f>
        <v>0.26</v>
      </c>
      <c r="I14" s="39"/>
      <c r="J14" s="50">
        <f>'令和8年度　常陸大宮市国民健康保険税の試算計算表'!L19</f>
        <v>1700</v>
      </c>
      <c r="K14" s="56"/>
      <c r="L14" s="6"/>
    </row>
    <row r="15" spans="1:13" ht="24.6" customHeight="1">
      <c r="A15" s="13" t="s">
        <v>18</v>
      </c>
      <c r="B15" s="19"/>
      <c r="C15" s="19"/>
      <c r="D15" s="19"/>
      <c r="E15" s="26"/>
      <c r="F15" s="6"/>
      <c r="G15" s="6"/>
      <c r="H15" s="6"/>
      <c r="I15" s="6"/>
      <c r="J15" s="6"/>
      <c r="K15" s="6"/>
      <c r="L15" s="58"/>
    </row>
    <row r="16" spans="1:13" ht="24.6" customHeight="1">
      <c r="A16" s="13" t="s">
        <v>8</v>
      </c>
      <c r="B16" s="19"/>
      <c r="C16" s="19"/>
      <c r="D16" s="19"/>
      <c r="E16" s="26"/>
      <c r="F16" s="6"/>
      <c r="G16" s="35" t="s">
        <v>16</v>
      </c>
      <c r="H16" s="40"/>
      <c r="I16" s="40"/>
      <c r="J16" s="51">
        <f>'令和8年度　常陸大宮市国民健康保険税の試算計算表'!D31</f>
        <v>0</v>
      </c>
      <c r="K16" s="57"/>
      <c r="L16" s="52"/>
    </row>
    <row r="17" spans="1:23" ht="24.6" customHeight="1">
      <c r="A17" s="13" t="s">
        <v>56</v>
      </c>
      <c r="B17" s="19"/>
      <c r="C17" s="19"/>
      <c r="D17" s="19"/>
      <c r="E17" s="26"/>
      <c r="F17" s="6"/>
      <c r="G17" s="6"/>
      <c r="H17" s="6"/>
      <c r="I17" s="6"/>
      <c r="J17" s="6"/>
      <c r="K17" s="6"/>
      <c r="L17" s="58"/>
    </row>
    <row r="18" spans="1:23" ht="24.6" customHeight="1">
      <c r="A18" s="14" t="s">
        <v>68</v>
      </c>
      <c r="B18" s="20"/>
      <c r="C18" s="20"/>
      <c r="D18" s="20"/>
      <c r="E18" s="27"/>
      <c r="F18" s="6"/>
      <c r="G18" s="35" t="s">
        <v>26</v>
      </c>
      <c r="H18" s="40"/>
      <c r="I18" s="40"/>
      <c r="J18" s="51">
        <f>ROUNDUP((J16/12),-2)</f>
        <v>0</v>
      </c>
      <c r="K18" s="57"/>
      <c r="L18" s="52"/>
    </row>
    <row r="19" spans="1:23" ht="24.6" customHeight="1">
      <c r="A19" s="15" t="s">
        <v>88</v>
      </c>
      <c r="B19" s="21">
        <f>SUM(B12:B18)</f>
        <v>0</v>
      </c>
      <c r="C19" s="21">
        <f>SUM(C12:C18)</f>
        <v>0</v>
      </c>
      <c r="D19" s="21">
        <f>SUM(D12:D18)</f>
        <v>0</v>
      </c>
      <c r="E19" s="28">
        <f>COUNTA(E12:E18)</f>
        <v>0</v>
      </c>
      <c r="F19" s="6"/>
      <c r="G19" s="6" t="s">
        <v>89</v>
      </c>
      <c r="H19" s="6"/>
      <c r="I19" s="6"/>
      <c r="J19" s="52"/>
      <c r="K19" s="52"/>
      <c r="L19" s="52"/>
    </row>
    <row r="20" spans="1:23" ht="24.6" customHeight="1">
      <c r="A20" s="6" t="s">
        <v>81</v>
      </c>
      <c r="B20" s="6"/>
      <c r="C20" s="6"/>
      <c r="D20" s="6"/>
      <c r="E20" s="6"/>
      <c r="F20" s="6"/>
      <c r="G20" s="35" t="s">
        <v>94</v>
      </c>
      <c r="H20" s="40"/>
      <c r="I20" s="40"/>
      <c r="J20" s="51">
        <f>ROUNDUP((J16/8),-2)</f>
        <v>0</v>
      </c>
      <c r="K20" s="57"/>
      <c r="L20" s="58"/>
    </row>
    <row r="21" spans="1:23" s="1" customFormat="1">
      <c r="A21" s="6" t="s">
        <v>14</v>
      </c>
      <c r="B21" s="4"/>
      <c r="C21" s="4"/>
      <c r="D21" s="4"/>
      <c r="E21" s="4"/>
      <c r="F21" s="6"/>
      <c r="G21" s="6" t="s">
        <v>89</v>
      </c>
      <c r="H21" s="6"/>
      <c r="I21" s="6"/>
      <c r="J21" s="6"/>
      <c r="K21" s="6"/>
      <c r="L21" s="6"/>
    </row>
    <row r="22" spans="1:23" s="1" customFormat="1">
      <c r="A22" s="6" t="s">
        <v>90</v>
      </c>
      <c r="B22" s="6"/>
      <c r="C22" s="6"/>
      <c r="D22" s="6"/>
      <c r="E22" s="6"/>
      <c r="F22" s="6"/>
      <c r="G22" s="6"/>
      <c r="H22" s="6"/>
      <c r="I22" s="6"/>
      <c r="J22" s="6"/>
      <c r="K22" s="6"/>
      <c r="L22" s="6"/>
    </row>
    <row r="23" spans="1:23" s="1" customFormat="1">
      <c r="A23" s="6" t="s">
        <v>91</v>
      </c>
      <c r="B23" s="6"/>
      <c r="C23" s="6"/>
      <c r="D23" s="6"/>
      <c r="E23" s="6"/>
      <c r="F23" s="6"/>
      <c r="G23" s="6" t="s">
        <v>40</v>
      </c>
      <c r="H23" s="6"/>
      <c r="I23" s="6"/>
      <c r="J23" s="6"/>
      <c r="K23" s="6"/>
      <c r="L23" s="6"/>
    </row>
    <row r="24" spans="1:23" s="1" customFormat="1">
      <c r="B24" s="6"/>
      <c r="C24" s="6"/>
      <c r="D24" s="6"/>
      <c r="E24" s="6"/>
      <c r="F24" s="6"/>
      <c r="G24" s="6" t="s">
        <v>95</v>
      </c>
      <c r="H24" s="6"/>
      <c r="I24" s="6"/>
      <c r="J24" s="6"/>
      <c r="K24" s="6"/>
      <c r="L24" s="6"/>
    </row>
    <row r="25" spans="1:23" s="1" customFormat="1">
      <c r="B25" s="6"/>
      <c r="C25" s="6"/>
      <c r="D25" s="6"/>
      <c r="E25" s="6"/>
      <c r="F25" s="6"/>
      <c r="G25" s="6" t="s">
        <v>96</v>
      </c>
      <c r="H25" s="6"/>
      <c r="I25" s="6"/>
      <c r="J25" s="6"/>
      <c r="K25" s="6"/>
      <c r="L25" s="6"/>
    </row>
    <row r="26" spans="1:23" s="1" customFormat="1"/>
    <row r="27" spans="1:23" s="1" customFormat="1"/>
    <row r="28" spans="1:23" s="1" customFormat="1">
      <c r="F28" s="29"/>
      <c r="G28" s="29"/>
      <c r="H28" s="29"/>
      <c r="I28" s="29"/>
      <c r="J28" s="29"/>
      <c r="K28" s="29"/>
      <c r="L28" s="29"/>
      <c r="M28" s="29"/>
      <c r="N28" s="29"/>
      <c r="O28" s="29"/>
      <c r="P28" s="29"/>
      <c r="Q28" s="29"/>
      <c r="R28" s="29"/>
      <c r="S28" s="29"/>
      <c r="T28" s="29"/>
      <c r="U28" s="29"/>
      <c r="V28" s="29"/>
      <c r="W28" s="29"/>
    </row>
    <row r="29" spans="1:23" s="1" customFormat="1"/>
    <row r="30" spans="1:23" s="1" customFormat="1"/>
    <row r="31" spans="1:23" s="1" customFormat="1"/>
    <row r="32" spans="1:2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sheetData>
  <sheetProtection password="C662" sheet="1" objects="1" scenarios="1" selectLockedCells="1"/>
  <mergeCells count="19">
    <mergeCell ref="A1:E1"/>
    <mergeCell ref="J1:L1"/>
    <mergeCell ref="G9:K9"/>
    <mergeCell ref="H10:I10"/>
    <mergeCell ref="J10:K10"/>
    <mergeCell ref="H11:I11"/>
    <mergeCell ref="J11:K11"/>
    <mergeCell ref="H12:I12"/>
    <mergeCell ref="J12:K12"/>
    <mergeCell ref="H13:I13"/>
    <mergeCell ref="J13:K13"/>
    <mergeCell ref="H14:I14"/>
    <mergeCell ref="J14:K14"/>
    <mergeCell ref="G16:I16"/>
    <mergeCell ref="J16:K16"/>
    <mergeCell ref="G18:I18"/>
    <mergeCell ref="J18:K18"/>
    <mergeCell ref="G20:I20"/>
    <mergeCell ref="J20:K20"/>
  </mergeCells>
  <phoneticPr fontId="1" type="Hiragana"/>
  <pageMargins left="0.39370078740157477" right="0.39370078740157477" top="0.39370078740157477" bottom="0.39370078740157477" header="0.3" footer="0.3"/>
  <pageSetup paperSize="9" fitToWidth="1" fitToHeight="1"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V40"/>
  <sheetViews>
    <sheetView view="pageBreakPreview" topLeftCell="A10" zoomScale="70" zoomScaleSheetLayoutView="70" workbookViewId="0">
      <selection activeCell="J19" sqref="J19"/>
    </sheetView>
  </sheetViews>
  <sheetFormatPr defaultRowHeight="15"/>
  <cols>
    <col min="1" max="7" width="12.58203125" style="61" customWidth="1"/>
    <col min="8" max="9" width="3.83203125" style="61" customWidth="1"/>
    <col min="10" max="11" width="14.58203125" style="61" customWidth="1"/>
    <col min="12" max="12" width="12.8984375" style="61" bestFit="1" customWidth="1"/>
    <col min="13" max="13" width="10.58203125" style="61" customWidth="1"/>
    <col min="14" max="14" width="13.09765625" style="62" customWidth="1"/>
    <col min="15" max="15" width="16" style="62" bestFit="1" customWidth="1"/>
    <col min="16" max="16" width="10.8984375" style="62" bestFit="1" customWidth="1"/>
    <col min="17" max="17" width="18.19921875" style="61" bestFit="1" customWidth="1"/>
    <col min="18" max="18" width="10.796875" style="61" bestFit="1" customWidth="1"/>
    <col min="19" max="16384" width="8.6640625" style="61" customWidth="1"/>
  </cols>
  <sheetData>
    <row r="1" spans="1:22" ht="25" customHeight="1">
      <c r="A1" s="63" t="s">
        <v>101</v>
      </c>
      <c r="B1" s="63"/>
      <c r="C1" s="63"/>
      <c r="D1" s="63"/>
      <c r="E1" s="63"/>
      <c r="F1" s="63"/>
      <c r="G1" s="64"/>
      <c r="I1" s="136" t="s">
        <v>102</v>
      </c>
      <c r="J1" s="136"/>
      <c r="K1" s="136"/>
    </row>
    <row r="2" spans="1:22" ht="12" customHeight="1">
      <c r="A2" s="64"/>
      <c r="B2" s="64"/>
      <c r="C2" s="64"/>
      <c r="D2" s="64"/>
      <c r="E2" s="64"/>
      <c r="F2" s="64"/>
      <c r="G2" s="64"/>
    </row>
    <row r="3" spans="1:22" ht="25" customHeight="1">
      <c r="D3" s="92" t="s">
        <v>59</v>
      </c>
      <c r="E3" s="101">
        <f ca="1">TODAY()</f>
        <v>46128</v>
      </c>
      <c r="F3" s="101"/>
      <c r="G3" s="121"/>
      <c r="I3" s="61" t="s">
        <v>25</v>
      </c>
      <c r="M3" s="177"/>
      <c r="N3" s="133" t="s">
        <v>86</v>
      </c>
      <c r="O3" s="193" t="s">
        <v>84</v>
      </c>
      <c r="P3" s="193" t="s">
        <v>80</v>
      </c>
      <c r="Q3" s="193" t="s">
        <v>54</v>
      </c>
    </row>
    <row r="4" spans="1:22" ht="30">
      <c r="A4" s="65" t="s">
        <v>19</v>
      </c>
      <c r="B4" s="79" t="s">
        <v>6</v>
      </c>
      <c r="C4" s="87"/>
      <c r="D4" s="87"/>
      <c r="E4" s="87"/>
      <c r="F4" s="87"/>
      <c r="G4" s="122"/>
      <c r="I4" s="65"/>
      <c r="J4" s="65" t="s">
        <v>78</v>
      </c>
      <c r="K4" s="65" t="s">
        <v>79</v>
      </c>
      <c r="L4" s="169" t="s">
        <v>83</v>
      </c>
      <c r="M4" s="178" t="s">
        <v>3</v>
      </c>
      <c r="N4" s="186" t="s">
        <v>17</v>
      </c>
      <c r="O4" s="194" t="s">
        <v>60</v>
      </c>
      <c r="P4" s="194" t="s">
        <v>33</v>
      </c>
      <c r="Q4" s="202" t="s">
        <v>85</v>
      </c>
      <c r="R4" s="194" t="s">
        <v>1</v>
      </c>
      <c r="S4" s="194" t="s">
        <v>44</v>
      </c>
      <c r="T4" s="194" t="s">
        <v>48</v>
      </c>
      <c r="U4" s="194" t="s">
        <v>64</v>
      </c>
      <c r="V4" s="62" t="s">
        <v>108</v>
      </c>
    </row>
    <row r="5" spans="1:22" ht="25" customHeight="1">
      <c r="A5" s="65"/>
      <c r="B5" s="80" t="s">
        <v>51</v>
      </c>
      <c r="C5" s="88"/>
      <c r="D5" s="88"/>
      <c r="E5" s="88"/>
      <c r="F5" s="88"/>
      <c r="G5" s="122"/>
      <c r="I5" s="137" t="s">
        <v>15</v>
      </c>
      <c r="J5" s="143">
        <f>'令和8年度　常陸大宮市国民健康保険税の試算'!B11</f>
        <v>0</v>
      </c>
      <c r="K5" s="143">
        <f>'令和8年度　常陸大宮市国民健康保険税の試算'!C11</f>
        <v>0</v>
      </c>
      <c r="L5" s="143">
        <f>'令和8年度　常陸大宮市国民健康保険税の試算'!D11</f>
        <v>0</v>
      </c>
      <c r="M5" s="179" t="str">
        <f>IF('令和8年度　常陸大宮市国民健康保険税の試算'!E11="","",'令和8年度　常陸大宮市国民健康保険税の試算'!E11)</f>
        <v/>
      </c>
      <c r="N5" s="187">
        <f t="shared" ref="N5:N12" si="0">IF(J5+K5+L5&gt;0,1,0)</f>
        <v>0</v>
      </c>
      <c r="O5" s="195" t="s">
        <v>87</v>
      </c>
      <c r="P5" s="196">
        <f t="shared" ref="P5:P12" si="1">IF(M5&gt;=65,(IF(K5&gt;=150000,K5-150000,0)),K5)</f>
        <v>0</v>
      </c>
      <c r="Q5" s="196">
        <f t="shared" ref="Q5:Q12" si="2">J5+L5+P5</f>
        <v>0</v>
      </c>
      <c r="R5" s="194"/>
      <c r="S5" s="194"/>
      <c r="T5" s="194"/>
      <c r="U5" s="194"/>
    </row>
    <row r="6" spans="1:22" ht="25" customHeight="1">
      <c r="I6" s="67" t="s">
        <v>11</v>
      </c>
      <c r="J6" s="130">
        <f>'令和8年度　常陸大宮市国民健康保険税の試算'!B12</f>
        <v>0</v>
      </c>
      <c r="K6" s="129">
        <f>'令和8年度　常陸大宮市国民健康保険税の試算'!C12</f>
        <v>0</v>
      </c>
      <c r="L6" s="129">
        <f>'令和8年度　常陸大宮市国民健康保険税の試算'!D12</f>
        <v>0</v>
      </c>
      <c r="M6" s="179" t="str">
        <f>IF('令和8年度　常陸大宮市国民健康保険税の試算'!E12="","",'令和8年度　常陸大宮市国民健康保険税の試算'!E12)</f>
        <v/>
      </c>
      <c r="N6" s="187">
        <f t="shared" si="0"/>
        <v>0</v>
      </c>
      <c r="O6" s="196">
        <f>IF(J6+K6+L6&gt;=430000,J6+K6+L6-430000,0)</f>
        <v>0</v>
      </c>
      <c r="P6" s="196">
        <f t="shared" si="1"/>
        <v>0</v>
      </c>
      <c r="Q6" s="196">
        <f t="shared" si="2"/>
        <v>0</v>
      </c>
      <c r="R6" s="196">
        <f t="shared" ref="R6:R12" si="3">IF(AND(M6&gt;=40,M6&lt;65),O6,0)</f>
        <v>0</v>
      </c>
      <c r="S6" s="62">
        <f t="shared" ref="S6:S12" si="4">IF(AND(M6&gt;=40,M6&lt;65),1,0)</f>
        <v>0</v>
      </c>
      <c r="T6" s="62">
        <f t="shared" ref="T6:T12" si="5">IF(AND(M6&gt;=7,M6&lt;=18),1,0)</f>
        <v>0</v>
      </c>
      <c r="U6" s="62">
        <f t="shared" ref="U6:U12" si="6">IF(AND(M6&gt;=0,M6&lt;=6),1,0)</f>
        <v>0</v>
      </c>
      <c r="V6" s="62">
        <f t="shared" ref="V6:V12" si="7">IF(AND(M6&gt;=19,M6&lt;=74),1,0)</f>
        <v>0</v>
      </c>
    </row>
    <row r="7" spans="1:22" ht="25" customHeight="1">
      <c r="A7" s="65" t="s">
        <v>58</v>
      </c>
      <c r="B7" s="65"/>
      <c r="C7" s="65"/>
      <c r="D7" s="65"/>
      <c r="E7" s="65"/>
      <c r="F7" s="65"/>
      <c r="G7" s="62"/>
      <c r="I7" s="69" t="s">
        <v>24</v>
      </c>
      <c r="J7" s="130">
        <f>'令和8年度　常陸大宮市国民健康保険税の試算'!B13</f>
        <v>0</v>
      </c>
      <c r="K7" s="130">
        <f>'令和8年度　常陸大宮市国民健康保険税の試算'!C13</f>
        <v>0</v>
      </c>
      <c r="L7" s="130">
        <f>'令和8年度　常陸大宮市国民健康保険税の試算'!D13</f>
        <v>0</v>
      </c>
      <c r="M7" s="179" t="str">
        <f>IF('令和8年度　常陸大宮市国民健康保険税の試算'!E13="","",'令和8年度　常陸大宮市国民健康保険税の試算'!E13)</f>
        <v/>
      </c>
      <c r="N7" s="187">
        <f t="shared" si="0"/>
        <v>0</v>
      </c>
      <c r="O7" s="196">
        <f t="shared" ref="O7:O12" si="8">IF(J7+K7&gt;=430000,J7+K7-430000,0)</f>
        <v>0</v>
      </c>
      <c r="P7" s="196">
        <f t="shared" si="1"/>
        <v>0</v>
      </c>
      <c r="Q7" s="196">
        <f t="shared" si="2"/>
        <v>0</v>
      </c>
      <c r="R7" s="196">
        <f t="shared" si="3"/>
        <v>0</v>
      </c>
      <c r="S7" s="62">
        <f t="shared" si="4"/>
        <v>0</v>
      </c>
      <c r="T7" s="62">
        <f t="shared" si="5"/>
        <v>0</v>
      </c>
      <c r="U7" s="62">
        <f t="shared" si="6"/>
        <v>0</v>
      </c>
      <c r="V7" s="62">
        <f t="shared" si="7"/>
        <v>0</v>
      </c>
    </row>
    <row r="8" spans="1:22" ht="30" customHeight="1">
      <c r="A8" s="66" t="s">
        <v>2</v>
      </c>
      <c r="B8" s="66"/>
      <c r="C8" s="66"/>
      <c r="D8" s="93">
        <f>O13</f>
        <v>0</v>
      </c>
      <c r="E8" s="102"/>
      <c r="F8" s="113" t="s">
        <v>22</v>
      </c>
      <c r="I8" s="69" t="s">
        <v>63</v>
      </c>
      <c r="J8" s="130">
        <f>'令和8年度　常陸大宮市国民健康保険税の試算'!B14</f>
        <v>0</v>
      </c>
      <c r="K8" s="130">
        <f>'令和8年度　常陸大宮市国民健康保険税の試算'!C14</f>
        <v>0</v>
      </c>
      <c r="L8" s="130">
        <f>'令和8年度　常陸大宮市国民健康保険税の試算'!D14</f>
        <v>0</v>
      </c>
      <c r="M8" s="179" t="str">
        <f>IF('令和8年度　常陸大宮市国民健康保険税の試算'!E14="","",'令和8年度　常陸大宮市国民健康保険税の試算'!E14)</f>
        <v/>
      </c>
      <c r="N8" s="187">
        <f t="shared" si="0"/>
        <v>0</v>
      </c>
      <c r="O8" s="196">
        <f t="shared" si="8"/>
        <v>0</v>
      </c>
      <c r="P8" s="196">
        <f t="shared" si="1"/>
        <v>0</v>
      </c>
      <c r="Q8" s="196">
        <f t="shared" si="2"/>
        <v>0</v>
      </c>
      <c r="R8" s="196">
        <f t="shared" si="3"/>
        <v>0</v>
      </c>
      <c r="S8" s="62">
        <f t="shared" si="4"/>
        <v>0</v>
      </c>
      <c r="T8" s="62">
        <f t="shared" si="5"/>
        <v>0</v>
      </c>
      <c r="U8" s="62">
        <f t="shared" si="6"/>
        <v>0</v>
      </c>
      <c r="V8" s="62">
        <f t="shared" si="7"/>
        <v>0</v>
      </c>
    </row>
    <row r="9" spans="1:22" ht="25" customHeight="1">
      <c r="I9" s="69" t="s">
        <v>18</v>
      </c>
      <c r="J9" s="130">
        <f>'令和8年度　常陸大宮市国民健康保険税の試算'!B15</f>
        <v>0</v>
      </c>
      <c r="K9" s="130">
        <f>'令和8年度　常陸大宮市国民健康保険税の試算'!C15</f>
        <v>0</v>
      </c>
      <c r="L9" s="130">
        <f>'令和8年度　常陸大宮市国民健康保険税の試算'!D15</f>
        <v>0</v>
      </c>
      <c r="M9" s="179" t="str">
        <f>IF('令和8年度　常陸大宮市国民健康保険税の試算'!E15="","",'令和8年度　常陸大宮市国民健康保険税の試算'!E15)</f>
        <v/>
      </c>
      <c r="N9" s="187">
        <f t="shared" si="0"/>
        <v>0</v>
      </c>
      <c r="O9" s="196">
        <f t="shared" si="8"/>
        <v>0</v>
      </c>
      <c r="P9" s="196">
        <f t="shared" si="1"/>
        <v>0</v>
      </c>
      <c r="Q9" s="196">
        <f t="shared" si="2"/>
        <v>0</v>
      </c>
      <c r="R9" s="196">
        <f t="shared" si="3"/>
        <v>0</v>
      </c>
      <c r="S9" s="62">
        <f t="shared" si="4"/>
        <v>0</v>
      </c>
      <c r="T9" s="62">
        <f t="shared" si="5"/>
        <v>0</v>
      </c>
      <c r="U9" s="62">
        <f t="shared" si="6"/>
        <v>0</v>
      </c>
      <c r="V9" s="62">
        <f t="shared" si="7"/>
        <v>0</v>
      </c>
    </row>
    <row r="10" spans="1:22" ht="25" customHeight="1">
      <c r="A10" s="65" t="s">
        <v>5</v>
      </c>
      <c r="B10" s="65"/>
      <c r="C10" s="65"/>
      <c r="D10" s="65"/>
      <c r="E10" s="65"/>
      <c r="F10" s="65"/>
      <c r="G10" s="62"/>
      <c r="I10" s="69" t="s">
        <v>8</v>
      </c>
      <c r="J10" s="130">
        <f>'令和8年度　常陸大宮市国民健康保険税の試算'!B16</f>
        <v>0</v>
      </c>
      <c r="K10" s="130">
        <f>'令和8年度　常陸大宮市国民健康保険税の試算'!C16</f>
        <v>0</v>
      </c>
      <c r="L10" s="130">
        <f>'令和8年度　常陸大宮市国民健康保険税の試算'!D16</f>
        <v>0</v>
      </c>
      <c r="M10" s="179" t="str">
        <f>IF('令和8年度　常陸大宮市国民健康保険税の試算'!E16="","",'令和8年度　常陸大宮市国民健康保険税の試算'!E16)</f>
        <v/>
      </c>
      <c r="N10" s="187">
        <f t="shared" si="0"/>
        <v>0</v>
      </c>
      <c r="O10" s="196">
        <f t="shared" si="8"/>
        <v>0</v>
      </c>
      <c r="P10" s="196">
        <f t="shared" si="1"/>
        <v>0</v>
      </c>
      <c r="Q10" s="196">
        <f t="shared" si="2"/>
        <v>0</v>
      </c>
      <c r="R10" s="196">
        <f t="shared" si="3"/>
        <v>0</v>
      </c>
      <c r="S10" s="62">
        <f t="shared" si="4"/>
        <v>0</v>
      </c>
      <c r="T10" s="62">
        <f t="shared" si="5"/>
        <v>0</v>
      </c>
      <c r="U10" s="62">
        <f t="shared" si="6"/>
        <v>0</v>
      </c>
      <c r="V10" s="62">
        <f t="shared" si="7"/>
        <v>0</v>
      </c>
    </row>
    <row r="11" spans="1:22" ht="30" customHeight="1">
      <c r="A11" s="66" t="s">
        <v>2</v>
      </c>
      <c r="B11" s="66"/>
      <c r="C11" s="66"/>
      <c r="D11" s="93">
        <f>R13</f>
        <v>0</v>
      </c>
      <c r="E11" s="102"/>
      <c r="F11" s="113" t="s">
        <v>22</v>
      </c>
      <c r="I11" s="69" t="s">
        <v>56</v>
      </c>
      <c r="J11" s="130">
        <f>'令和8年度　常陸大宮市国民健康保険税の試算'!B17</f>
        <v>0</v>
      </c>
      <c r="K11" s="130">
        <f>'令和8年度　常陸大宮市国民健康保険税の試算'!C17</f>
        <v>0</v>
      </c>
      <c r="L11" s="130">
        <f>'令和8年度　常陸大宮市国民健康保険税の試算'!D17</f>
        <v>0</v>
      </c>
      <c r="M11" s="179" t="str">
        <f>IF('令和8年度　常陸大宮市国民健康保険税の試算'!E17="","",'令和8年度　常陸大宮市国民健康保険税の試算'!E17)</f>
        <v/>
      </c>
      <c r="N11" s="187">
        <f t="shared" si="0"/>
        <v>0</v>
      </c>
      <c r="O11" s="196">
        <f t="shared" si="8"/>
        <v>0</v>
      </c>
      <c r="P11" s="196">
        <f t="shared" si="1"/>
        <v>0</v>
      </c>
      <c r="Q11" s="196">
        <f t="shared" si="2"/>
        <v>0</v>
      </c>
      <c r="R11" s="196">
        <f t="shared" si="3"/>
        <v>0</v>
      </c>
      <c r="S11" s="62">
        <f t="shared" si="4"/>
        <v>0</v>
      </c>
      <c r="T11" s="62">
        <f t="shared" si="5"/>
        <v>0</v>
      </c>
      <c r="U11" s="62">
        <f t="shared" si="6"/>
        <v>0</v>
      </c>
      <c r="V11" s="62">
        <f t="shared" si="7"/>
        <v>0</v>
      </c>
    </row>
    <row r="12" spans="1:22" ht="30" customHeight="1">
      <c r="A12" s="62"/>
      <c r="B12" s="62"/>
      <c r="C12" s="62"/>
      <c r="D12" s="94"/>
      <c r="E12" s="94"/>
      <c r="I12" s="138" t="s">
        <v>68</v>
      </c>
      <c r="J12" s="130">
        <f>'令和8年度　常陸大宮市国民健康保険税の試算'!B18</f>
        <v>0</v>
      </c>
      <c r="K12" s="130">
        <f>'令和8年度　常陸大宮市国民健康保険税の試算'!C18</f>
        <v>0</v>
      </c>
      <c r="L12" s="130">
        <f>'令和8年度　常陸大宮市国民健康保険税の試算'!D18</f>
        <v>0</v>
      </c>
      <c r="M12" s="179" t="str">
        <f>IF('令和8年度　常陸大宮市国民健康保険税の試算'!E18="","",'令和8年度　常陸大宮市国民健康保険税の試算'!E18)</f>
        <v/>
      </c>
      <c r="N12" s="187">
        <f t="shared" si="0"/>
        <v>0</v>
      </c>
      <c r="O12" s="196">
        <f t="shared" si="8"/>
        <v>0</v>
      </c>
      <c r="P12" s="196">
        <f t="shared" si="1"/>
        <v>0</v>
      </c>
      <c r="Q12" s="196">
        <f t="shared" si="2"/>
        <v>0</v>
      </c>
      <c r="R12" s="196">
        <f t="shared" si="3"/>
        <v>0</v>
      </c>
      <c r="S12" s="62">
        <f t="shared" si="4"/>
        <v>0</v>
      </c>
      <c r="T12" s="62">
        <f t="shared" si="5"/>
        <v>0</v>
      </c>
      <c r="U12" s="62">
        <f t="shared" si="6"/>
        <v>0</v>
      </c>
      <c r="V12" s="62">
        <f t="shared" si="7"/>
        <v>0</v>
      </c>
    </row>
    <row r="13" spans="1:22" ht="25" customHeight="1">
      <c r="I13" s="139" t="s">
        <v>74</v>
      </c>
      <c r="J13" s="128">
        <f>SUM(J6:J12)</f>
        <v>0</v>
      </c>
      <c r="K13" s="128">
        <f>SUM(K6:K12)</f>
        <v>0</v>
      </c>
      <c r="L13" s="128">
        <f>SUM(L6:L12)</f>
        <v>0</v>
      </c>
      <c r="M13" s="180">
        <f>COUNTIF(M6:M12,"&gt;=0")</f>
        <v>0</v>
      </c>
      <c r="N13" s="187">
        <f>SUM(N5:N12)</f>
        <v>0</v>
      </c>
      <c r="O13" s="196">
        <f>SUM(O6:O12)</f>
        <v>0</v>
      </c>
      <c r="P13" s="196"/>
      <c r="Q13" s="196">
        <f>SUM(Q5:Q12)</f>
        <v>0</v>
      </c>
      <c r="R13" s="196">
        <f>SUM(R6:R12)</f>
        <v>0</v>
      </c>
      <c r="S13" s="62">
        <f>SUM(S6:S12)</f>
        <v>0</v>
      </c>
      <c r="T13" s="62">
        <f>SUM(T6:T12)</f>
        <v>0</v>
      </c>
      <c r="U13" s="62">
        <f>SUM(U6:U12)</f>
        <v>0</v>
      </c>
      <c r="V13" s="62">
        <f>SUM(V6:V12)</f>
        <v>0</v>
      </c>
    </row>
    <row r="14" spans="1:22" ht="25" customHeight="1">
      <c r="A14" s="65" t="s">
        <v>38</v>
      </c>
      <c r="B14" s="65"/>
      <c r="C14" s="65"/>
      <c r="D14" s="65"/>
      <c r="E14" s="65"/>
      <c r="F14" s="65"/>
      <c r="G14" s="62"/>
      <c r="J14" s="144" t="s">
        <v>21</v>
      </c>
    </row>
    <row r="15" spans="1:22" ht="25" customHeight="1">
      <c r="A15" s="67" t="s">
        <v>12</v>
      </c>
      <c r="B15" s="67"/>
      <c r="C15" s="67"/>
      <c r="D15" s="95">
        <f>COUNT(M6:M12)</f>
        <v>0</v>
      </c>
      <c r="E15" s="103"/>
      <c r="F15" s="114" t="s">
        <v>47</v>
      </c>
      <c r="J15" s="145"/>
      <c r="K15" s="145" t="s">
        <v>35</v>
      </c>
      <c r="L15" s="145" t="s">
        <v>52</v>
      </c>
    </row>
    <row r="16" spans="1:22" ht="25" customHeight="1">
      <c r="A16" s="68" t="s">
        <v>49</v>
      </c>
      <c r="B16" s="68"/>
      <c r="C16" s="68"/>
      <c r="D16" s="96">
        <f>S13</f>
        <v>0</v>
      </c>
      <c r="E16" s="104"/>
      <c r="F16" s="115" t="s">
        <v>47</v>
      </c>
      <c r="J16" s="67" t="s">
        <v>41</v>
      </c>
      <c r="K16" s="159">
        <v>6.59</v>
      </c>
      <c r="L16" s="170">
        <v>37200</v>
      </c>
    </row>
    <row r="17" spans="1:18" ht="25" customHeight="1">
      <c r="A17" s="69" t="s">
        <v>50</v>
      </c>
      <c r="B17" s="69"/>
      <c r="C17" s="69"/>
      <c r="D17" s="97">
        <f>U13</f>
        <v>0</v>
      </c>
      <c r="E17" s="105"/>
      <c r="F17" s="115" t="s">
        <v>47</v>
      </c>
      <c r="J17" s="69" t="s">
        <v>36</v>
      </c>
      <c r="K17" s="160">
        <v>3.02</v>
      </c>
      <c r="L17" s="171">
        <v>16700</v>
      </c>
    </row>
    <row r="18" spans="1:18" ht="25" customHeight="1">
      <c r="A18" s="70" t="s">
        <v>13</v>
      </c>
      <c r="B18" s="70"/>
      <c r="C18" s="70"/>
      <c r="D18" s="98">
        <f>T13</f>
        <v>0</v>
      </c>
      <c r="E18" s="106"/>
      <c r="F18" s="116" t="s">
        <v>47</v>
      </c>
      <c r="J18" s="70" t="s">
        <v>28</v>
      </c>
      <c r="K18" s="161">
        <v>2.19</v>
      </c>
      <c r="L18" s="172">
        <v>15300</v>
      </c>
    </row>
    <row r="19" spans="1:18" ht="25" customHeight="1">
      <c r="A19" s="66" t="s">
        <v>107</v>
      </c>
      <c r="B19" s="66"/>
      <c r="C19" s="66"/>
      <c r="D19" s="99">
        <f>V13</f>
        <v>0</v>
      </c>
      <c r="E19" s="107"/>
      <c r="F19" s="113" t="s">
        <v>47</v>
      </c>
      <c r="J19" s="66" t="s">
        <v>105</v>
      </c>
      <c r="K19" s="162">
        <v>0.26</v>
      </c>
      <c r="L19" s="173">
        <f>1600+100</f>
        <v>1700</v>
      </c>
    </row>
    <row r="20" spans="1:18" s="61" customFormat="1" ht="25" customHeight="1">
      <c r="G20" s="62" t="s">
        <v>66</v>
      </c>
      <c r="J20" s="146" t="s">
        <v>32</v>
      </c>
      <c r="K20" s="146"/>
      <c r="L20" s="146"/>
      <c r="M20" s="146"/>
      <c r="N20" s="62"/>
      <c r="O20" s="62" t="s">
        <v>75</v>
      </c>
      <c r="P20" s="62"/>
      <c r="Q20" s="62" t="s">
        <v>76</v>
      </c>
    </row>
    <row r="21" spans="1:18" s="61" customFormat="1" ht="25" customHeight="1">
      <c r="A21" s="71"/>
      <c r="B21" s="81"/>
      <c r="C21" s="65" t="s">
        <v>35</v>
      </c>
      <c r="D21" s="65"/>
      <c r="E21" s="65" t="s">
        <v>52</v>
      </c>
      <c r="F21" s="65"/>
      <c r="G21" s="65" t="s">
        <v>31</v>
      </c>
      <c r="J21" s="147" t="s">
        <v>37</v>
      </c>
      <c r="K21" s="163" t="s">
        <v>42</v>
      </c>
      <c r="L21" s="163" t="s">
        <v>48</v>
      </c>
      <c r="M21" s="181" t="s">
        <v>62</v>
      </c>
      <c r="N21" s="188" t="s">
        <v>72</v>
      </c>
      <c r="O21" s="197" t="s">
        <v>34</v>
      </c>
      <c r="P21" s="200" t="s">
        <v>62</v>
      </c>
      <c r="Q21" s="203" t="s">
        <v>39</v>
      </c>
    </row>
    <row r="22" spans="1:18" s="61" customFormat="1" ht="25" customHeight="1">
      <c r="A22" s="72" t="s">
        <v>41</v>
      </c>
      <c r="B22" s="82"/>
      <c r="C22" s="89">
        <f>IF(D8&gt;0,D8*K16%,0)</f>
        <v>0</v>
      </c>
      <c r="D22" s="89"/>
      <c r="E22" s="89">
        <f>M22</f>
        <v>0</v>
      </c>
      <c r="F22" s="89"/>
      <c r="G22" s="123">
        <f>C22+E22</f>
        <v>0</v>
      </c>
      <c r="J22" s="148">
        <f>L16*(D15-D17-D18)</f>
        <v>0</v>
      </c>
      <c r="K22" s="89">
        <f>L16*U13</f>
        <v>0</v>
      </c>
      <c r="L22" s="89">
        <f>L16*T13</f>
        <v>0</v>
      </c>
      <c r="M22" s="182">
        <f>SUM(J22:L22)</f>
        <v>0</v>
      </c>
      <c r="N22" s="148">
        <f>MAX(K37:K39)</f>
        <v>0</v>
      </c>
      <c r="O22" s="89">
        <f>(K22-MAX(O37:O39))*0.5</f>
        <v>0</v>
      </c>
      <c r="P22" s="182">
        <f>N22+O22</f>
        <v>0</v>
      </c>
      <c r="Q22" s="204">
        <f>ROUNDDOWN((L22-MAX(Q37:Q39))*0.3,-2)</f>
        <v>0</v>
      </c>
    </row>
    <row r="23" spans="1:18" s="61" customFormat="1" ht="25" customHeight="1">
      <c r="A23" s="73" t="s">
        <v>36</v>
      </c>
      <c r="B23" s="83"/>
      <c r="C23" s="90">
        <f>IF(D8&gt;0,D8*K17%,0)</f>
        <v>0</v>
      </c>
      <c r="D23" s="90"/>
      <c r="E23" s="90">
        <f>M23</f>
        <v>0</v>
      </c>
      <c r="F23" s="90"/>
      <c r="G23" s="90">
        <f>C23+E23</f>
        <v>0</v>
      </c>
      <c r="J23" s="149">
        <f>L17*(D15-D17-D18)</f>
        <v>0</v>
      </c>
      <c r="K23" s="90">
        <f>L17*U13</f>
        <v>0</v>
      </c>
      <c r="L23" s="90">
        <f>L17*T13</f>
        <v>0</v>
      </c>
      <c r="M23" s="183">
        <f>SUM(J23:L23)</f>
        <v>0</v>
      </c>
      <c r="N23" s="149">
        <f>MAX(L37:L39)</f>
        <v>0</v>
      </c>
      <c r="O23" s="90">
        <f>(K23-MAX(P37:P39))*0.5</f>
        <v>0</v>
      </c>
      <c r="P23" s="183">
        <f>N23+O23</f>
        <v>0</v>
      </c>
      <c r="Q23" s="205">
        <f>ROUNDDOWN((L23-MAX(R37:R39))*0.3,-2)</f>
        <v>0</v>
      </c>
    </row>
    <row r="24" spans="1:18" s="61" customFormat="1" ht="25" customHeight="1">
      <c r="A24" s="73" t="s">
        <v>28</v>
      </c>
      <c r="B24" s="83"/>
      <c r="C24" s="90">
        <f>IF(D11&gt;0,D11*K18%,0)</f>
        <v>0</v>
      </c>
      <c r="D24" s="90"/>
      <c r="E24" s="90">
        <f>L18*D16</f>
        <v>0</v>
      </c>
      <c r="F24" s="90"/>
      <c r="G24" s="90">
        <f>C24+E24</f>
        <v>0</v>
      </c>
      <c r="J24" s="150">
        <f>L18*D16</f>
        <v>0</v>
      </c>
      <c r="K24" s="164"/>
      <c r="L24" s="164"/>
      <c r="M24" s="184">
        <f>SUM(J24:L24)</f>
        <v>0</v>
      </c>
      <c r="N24" s="150">
        <f>MAX(M37:M39)</f>
        <v>0</v>
      </c>
      <c r="O24" s="164"/>
      <c r="P24" s="184">
        <f>N24+O24</f>
        <v>0</v>
      </c>
      <c r="Q24" s="206"/>
    </row>
    <row r="25" spans="1:18" s="61" customFormat="1" ht="25" customHeight="1">
      <c r="A25" s="74" t="s">
        <v>106</v>
      </c>
      <c r="B25" s="84"/>
      <c r="C25" s="90">
        <f>IF(D8&gt;0,D8*K19%,0)</f>
        <v>0</v>
      </c>
      <c r="D25" s="90"/>
      <c r="E25" s="90">
        <f>L19*D19</f>
        <v>0</v>
      </c>
      <c r="F25" s="90"/>
      <c r="G25" s="90">
        <f>C25+E25</f>
        <v>0</v>
      </c>
      <c r="J25" s="150">
        <f>L19*D19</f>
        <v>0</v>
      </c>
      <c r="K25" s="164"/>
      <c r="L25" s="164"/>
      <c r="M25" s="184">
        <f>SUM(J25:L25)</f>
        <v>0</v>
      </c>
      <c r="N25" s="150">
        <f>MAX(N37:N39)</f>
        <v>0</v>
      </c>
      <c r="O25" s="164"/>
      <c r="P25" s="184">
        <f>N25+O25</f>
        <v>0</v>
      </c>
      <c r="Q25" s="206"/>
    </row>
    <row r="26" spans="1:18" s="61" customFormat="1" ht="25" customHeight="1">
      <c r="A26" s="75" t="s">
        <v>62</v>
      </c>
      <c r="B26" s="85"/>
      <c r="C26" s="91">
        <f>SUM(C22:D25)</f>
        <v>0</v>
      </c>
      <c r="D26" s="85"/>
      <c r="E26" s="91">
        <f>SUM(E22:F25)</f>
        <v>0</v>
      </c>
      <c r="F26" s="85"/>
      <c r="G26" s="124">
        <f>C26+E26</f>
        <v>0</v>
      </c>
      <c r="J26" s="151">
        <f t="shared" ref="J26:Q26" si="9">SUM(J22:J25)</f>
        <v>0</v>
      </c>
      <c r="K26" s="165">
        <f t="shared" si="9"/>
        <v>0</v>
      </c>
      <c r="L26" s="165">
        <f t="shared" si="9"/>
        <v>0</v>
      </c>
      <c r="M26" s="185">
        <f t="shared" si="9"/>
        <v>0</v>
      </c>
      <c r="N26" s="151">
        <f t="shared" si="9"/>
        <v>0</v>
      </c>
      <c r="O26" s="165">
        <f t="shared" si="9"/>
        <v>0</v>
      </c>
      <c r="P26" s="185">
        <f t="shared" si="9"/>
        <v>0</v>
      </c>
      <c r="Q26" s="207">
        <f t="shared" si="9"/>
        <v>0</v>
      </c>
    </row>
    <row r="27" spans="1:18" s="61" customFormat="1" ht="25" customHeight="1">
      <c r="J27" s="152" t="s">
        <v>70</v>
      </c>
      <c r="N27" s="62"/>
      <c r="O27" s="62"/>
      <c r="P27" s="62"/>
    </row>
    <row r="28" spans="1:18" s="61" customFormat="1" ht="25" customHeight="1">
      <c r="A28" s="76" t="s">
        <v>7</v>
      </c>
      <c r="B28" s="86"/>
      <c r="C28" s="86"/>
      <c r="D28" s="100">
        <f>ROUNDDOWN(G26,-2)</f>
        <v>0</v>
      </c>
      <c r="E28" s="108"/>
      <c r="F28" s="117" t="s">
        <v>22</v>
      </c>
      <c r="G28" s="125"/>
      <c r="J28" s="145" t="s">
        <v>61</v>
      </c>
      <c r="K28" s="145" t="s">
        <v>27</v>
      </c>
      <c r="L28" s="145" t="s">
        <v>30</v>
      </c>
      <c r="M28" s="145" t="s">
        <v>110</v>
      </c>
      <c r="N28" s="145" t="s">
        <v>10</v>
      </c>
      <c r="O28" s="198"/>
      <c r="P28" s="186"/>
      <c r="Q28" s="186"/>
      <c r="R28" s="186"/>
    </row>
    <row r="29" spans="1:18" s="61" customFormat="1" ht="25" customHeight="1">
      <c r="A29" s="77"/>
      <c r="B29" s="77"/>
      <c r="C29" s="77"/>
      <c r="D29" s="77"/>
      <c r="E29" s="77"/>
      <c r="F29" s="77"/>
      <c r="G29" s="122"/>
      <c r="J29" s="124">
        <f>G22-P22</f>
        <v>0</v>
      </c>
      <c r="K29" s="124">
        <f>G23-P23</f>
        <v>0</v>
      </c>
      <c r="L29" s="124">
        <f>G24-P24</f>
        <v>0</v>
      </c>
      <c r="M29" s="124">
        <f>G25-P25</f>
        <v>0</v>
      </c>
      <c r="N29" s="124">
        <f>SUM(J29:M29)</f>
        <v>0</v>
      </c>
      <c r="O29" s="187"/>
      <c r="P29" s="187"/>
      <c r="Q29" s="187"/>
      <c r="R29" s="187"/>
    </row>
    <row r="30" spans="1:18" s="61" customFormat="1" ht="25.8" customHeight="1">
      <c r="A30" s="78"/>
      <c r="B30" s="78"/>
      <c r="C30" s="78"/>
      <c r="D30" s="78"/>
      <c r="E30" s="78"/>
      <c r="F30" s="78"/>
      <c r="G30" s="126"/>
      <c r="H30" s="133" t="s">
        <v>69</v>
      </c>
      <c r="I30" s="133"/>
      <c r="J30" s="124">
        <f>MIN(MAX(J29,0),670000)</f>
        <v>0</v>
      </c>
      <c r="K30" s="124">
        <f>MIN(MAX(K29,0),260000)</f>
        <v>0</v>
      </c>
      <c r="L30" s="124">
        <f>MIN(MAX(L29,0),170000)</f>
        <v>0</v>
      </c>
      <c r="M30" s="124">
        <f>MIN(MAX(M29,0),30000)</f>
        <v>0</v>
      </c>
      <c r="N30" s="124">
        <f>SUM(J30:M30)</f>
        <v>0</v>
      </c>
      <c r="O30" s="195"/>
      <c r="P30" s="195"/>
      <c r="Q30" s="195"/>
      <c r="R30" s="195"/>
    </row>
    <row r="31" spans="1:18" s="61" customFormat="1" ht="25" customHeight="1">
      <c r="A31" s="76" t="s">
        <v>53</v>
      </c>
      <c r="B31" s="86"/>
      <c r="C31" s="86"/>
      <c r="D31" s="100">
        <f>N33</f>
        <v>0</v>
      </c>
      <c r="E31" s="108"/>
      <c r="F31" s="117" t="s">
        <v>22</v>
      </c>
      <c r="G31" s="125"/>
      <c r="J31" s="152" t="s">
        <v>43</v>
      </c>
      <c r="N31" s="189"/>
      <c r="O31" s="189"/>
      <c r="P31" s="186"/>
    </row>
    <row r="32" spans="1:18" s="61" customFormat="1" ht="30" customHeight="1">
      <c r="A32" s="62"/>
      <c r="J32" s="145" t="s">
        <v>61</v>
      </c>
      <c r="K32" s="145" t="s">
        <v>27</v>
      </c>
      <c r="L32" s="145" t="s">
        <v>30</v>
      </c>
      <c r="M32" s="145" t="s">
        <v>110</v>
      </c>
      <c r="N32" s="145" t="s">
        <v>62</v>
      </c>
      <c r="O32" s="186"/>
      <c r="P32" s="186"/>
      <c r="Q32" s="186"/>
    </row>
    <row r="33" spans="1:18" s="61" customFormat="1" ht="20" customHeight="1">
      <c r="A33" s="62"/>
      <c r="J33" s="124">
        <f>ROUNDDOWN(J30-Q22,-2)</f>
        <v>0</v>
      </c>
      <c r="K33" s="124">
        <f>ROUNDDOWN(K30-Q23,-2)</f>
        <v>0</v>
      </c>
      <c r="L33" s="124">
        <f>ROUNDDOWN(L30,-2)</f>
        <v>0</v>
      </c>
      <c r="M33" s="124">
        <f>ROUNDDOWN(M30,-2)</f>
        <v>0</v>
      </c>
      <c r="N33" s="124">
        <f>SUM(J33:M33)</f>
        <v>0</v>
      </c>
      <c r="O33" s="62"/>
      <c r="P33" s="62"/>
    </row>
    <row r="34" spans="1:18" s="61" customFormat="1" ht="20" customHeight="1">
      <c r="H34" s="133"/>
      <c r="I34" s="133"/>
      <c r="J34" s="153"/>
      <c r="K34" s="153"/>
      <c r="L34" s="153"/>
      <c r="M34" s="153"/>
      <c r="N34" s="62"/>
      <c r="O34" s="186"/>
      <c r="P34" s="186"/>
    </row>
    <row r="35" spans="1:18" s="61" customFormat="1" ht="20" customHeight="1">
      <c r="E35" s="109"/>
      <c r="F35" s="118"/>
      <c r="G35" s="127" t="s">
        <v>4</v>
      </c>
      <c r="H35" s="118"/>
      <c r="I35" s="118"/>
      <c r="J35" s="154">
        <f>IF(N13&gt;=1,N13,1)</f>
        <v>1</v>
      </c>
      <c r="K35" s="166" t="s">
        <v>71</v>
      </c>
      <c r="L35" s="174"/>
      <c r="M35" s="174"/>
      <c r="N35" s="190"/>
      <c r="O35" s="199" t="s">
        <v>64</v>
      </c>
      <c r="P35" s="201"/>
      <c r="Q35" s="199" t="s">
        <v>73</v>
      </c>
      <c r="R35" s="201"/>
    </row>
    <row r="36" spans="1:18" s="61" customFormat="1" ht="20" customHeight="1">
      <c r="E36" s="110" t="s">
        <v>23</v>
      </c>
      <c r="F36" s="119" t="s">
        <v>0</v>
      </c>
      <c r="G36" s="128">
        <f>Q13</f>
        <v>0</v>
      </c>
      <c r="H36" s="134"/>
      <c r="I36" s="140"/>
      <c r="J36" s="75" t="s">
        <v>46</v>
      </c>
      <c r="K36" s="167" t="s">
        <v>57</v>
      </c>
      <c r="L36" s="139" t="s">
        <v>65</v>
      </c>
      <c r="M36" s="139" t="s">
        <v>44</v>
      </c>
      <c r="N36" s="191" t="s">
        <v>109</v>
      </c>
      <c r="O36" s="167" t="s">
        <v>57</v>
      </c>
      <c r="P36" s="191" t="s">
        <v>65</v>
      </c>
      <c r="Q36" s="167" t="s">
        <v>57</v>
      </c>
      <c r="R36" s="191" t="s">
        <v>65</v>
      </c>
    </row>
    <row r="37" spans="1:18" s="61" customFormat="1" ht="20" customHeight="1">
      <c r="E37" s="111"/>
      <c r="F37" s="67" t="s">
        <v>55</v>
      </c>
      <c r="G37" s="129">
        <f>430000+(100000*(J35-1))</f>
        <v>430000</v>
      </c>
      <c r="I37" s="141"/>
      <c r="J37" s="155" t="str">
        <f>IF(G36&lt;=G37,"○","×")</f>
        <v>○</v>
      </c>
      <c r="K37" s="148">
        <f>IF(J37="×","***",M22-(M22*30%))</f>
        <v>0</v>
      </c>
      <c r="L37" s="89">
        <f>IF(J37="×","***",M23-(M23*30%))</f>
        <v>0</v>
      </c>
      <c r="M37" s="89">
        <f>IF(J37="×","***",M24-(M24*30%))</f>
        <v>0</v>
      </c>
      <c r="N37" s="182">
        <f>IF(J37="×","***",M25-(M25*30%))</f>
        <v>0</v>
      </c>
      <c r="O37" s="148">
        <f>IF(J37="×","***",K22-(K22*30%))</f>
        <v>0</v>
      </c>
      <c r="P37" s="182">
        <f>IF(J37="×","***",K23-(K23*30%))</f>
        <v>0</v>
      </c>
      <c r="Q37" s="148">
        <f>IF(J37="×","***",L22-(L22*30%))</f>
        <v>0</v>
      </c>
      <c r="R37" s="182">
        <f>IF(J37="×","***",L23-(L23*30%))</f>
        <v>0</v>
      </c>
    </row>
    <row r="38" spans="1:18" s="61" customFormat="1" ht="20" customHeight="1">
      <c r="E38" s="111"/>
      <c r="F38" s="69" t="s">
        <v>67</v>
      </c>
      <c r="G38" s="130">
        <f>430000+(100000*(J35-1))+(310000*M13)</f>
        <v>430000</v>
      </c>
      <c r="I38" s="141"/>
      <c r="J38" s="156" t="str">
        <f>IF(G36&lt;=G38,"○","×")</f>
        <v>○</v>
      </c>
      <c r="K38" s="149">
        <f>IF(J38="×","***",M22-(M22*50%))</f>
        <v>0</v>
      </c>
      <c r="L38" s="90">
        <f>IF(J38="×","***",M23-(M23*50%))</f>
        <v>0</v>
      </c>
      <c r="M38" s="90">
        <f>IF(J38="×","***",M24-(M24*50%))</f>
        <v>0</v>
      </c>
      <c r="N38" s="183">
        <f>IF(J38="×","***",M25-(M25*50%))</f>
        <v>0</v>
      </c>
      <c r="O38" s="149">
        <f>IF(J38="×","***",K22-(K22*50%))</f>
        <v>0</v>
      </c>
      <c r="P38" s="183">
        <f>IF(J38="×","***",K23-(K23*50%))</f>
        <v>0</v>
      </c>
      <c r="Q38" s="149">
        <f>IF(J38="×","***",L22-(L22*50%))</f>
        <v>0</v>
      </c>
      <c r="R38" s="183">
        <f>IF(J38="×","***",L23-(L23*50%))</f>
        <v>0</v>
      </c>
    </row>
    <row r="39" spans="1:18" s="61" customFormat="1" ht="20" customHeight="1">
      <c r="E39" s="111"/>
      <c r="F39" s="70" t="s">
        <v>45</v>
      </c>
      <c r="G39" s="131">
        <f>430000+(100000*(J35-1))+(570000*M13)</f>
        <v>430000</v>
      </c>
      <c r="I39" s="141"/>
      <c r="J39" s="157" t="str">
        <f>IF(G36&lt;=G39,"○","×")</f>
        <v>○</v>
      </c>
      <c r="K39" s="150">
        <f>IF(J39="×","***",M22-(M22*80%))</f>
        <v>0</v>
      </c>
      <c r="L39" s="175">
        <f>IF(J39="×","***",M23-(M23*80%))</f>
        <v>0</v>
      </c>
      <c r="M39" s="175">
        <f>IF(J39="×","***",M24-(M24*80%))</f>
        <v>0</v>
      </c>
      <c r="N39" s="184">
        <f>IF(J39="×","***",M25-(M25*80%))</f>
        <v>0</v>
      </c>
      <c r="O39" s="150">
        <f>IF(J39="×","***",K22-(K22*80%))</f>
        <v>0</v>
      </c>
      <c r="P39" s="184">
        <f>IF(J39="×","***",K23-(K23*80%))</f>
        <v>0</v>
      </c>
      <c r="Q39" s="150">
        <f>IF(J39="×","***",L22-(L22*80%))</f>
        <v>0</v>
      </c>
      <c r="R39" s="184">
        <f>IF(J39="×","***",L23-(L23*80%))</f>
        <v>0</v>
      </c>
    </row>
    <row r="40" spans="1:18" s="61" customFormat="1" ht="20" customHeight="1">
      <c r="E40" s="112"/>
      <c r="F40" s="120" t="s">
        <v>77</v>
      </c>
      <c r="G40" s="132"/>
      <c r="H40" s="135"/>
      <c r="I40" s="142"/>
      <c r="J40" s="158"/>
      <c r="K40" s="168"/>
      <c r="L40" s="176"/>
      <c r="M40" s="176"/>
      <c r="N40" s="192"/>
      <c r="O40" s="168" t="str">
        <f>IF(J39="○","***",K22-(K22*0%))</f>
        <v>***</v>
      </c>
      <c r="P40" s="176" t="str">
        <f>IF(J39="○","***",K23-(K23*0%))</f>
        <v>***</v>
      </c>
      <c r="Q40" s="168" t="str">
        <f>IF(J39="○","***",L22-(L22*0%))</f>
        <v>***</v>
      </c>
      <c r="R40" s="208" t="str">
        <f>IF(J39="○","***",L23-(L23*0%))</f>
        <v>***</v>
      </c>
    </row>
    <row r="41" spans="1:18" ht="20" customHeight="1"/>
  </sheetData>
  <sheetProtection password="D4CB" sheet="1" objects="1" scenarios="1"/>
  <mergeCells count="52">
    <mergeCell ref="A1:F1"/>
    <mergeCell ref="E3:F3"/>
    <mergeCell ref="C4:F4"/>
    <mergeCell ref="C5:F5"/>
    <mergeCell ref="A7:F7"/>
    <mergeCell ref="A8:C8"/>
    <mergeCell ref="D8:E8"/>
    <mergeCell ref="A10:F10"/>
    <mergeCell ref="A11:C11"/>
    <mergeCell ref="D11:E11"/>
    <mergeCell ref="A14:F14"/>
    <mergeCell ref="A15:C15"/>
    <mergeCell ref="D15:E15"/>
    <mergeCell ref="A16:C16"/>
    <mergeCell ref="D16:E16"/>
    <mergeCell ref="A17:C17"/>
    <mergeCell ref="D17:E17"/>
    <mergeCell ref="A18:C18"/>
    <mergeCell ref="D18:E18"/>
    <mergeCell ref="A19:C19"/>
    <mergeCell ref="D19:E19"/>
    <mergeCell ref="J20:M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26:B26"/>
    <mergeCell ref="C26:D26"/>
    <mergeCell ref="E26:F26"/>
    <mergeCell ref="A28:C28"/>
    <mergeCell ref="D28:E28"/>
    <mergeCell ref="A29:F29"/>
    <mergeCell ref="H30:I30"/>
    <mergeCell ref="A31:C31"/>
    <mergeCell ref="D31:E31"/>
    <mergeCell ref="H34:I34"/>
    <mergeCell ref="K35:N35"/>
    <mergeCell ref="O35:P35"/>
    <mergeCell ref="Q35:R35"/>
    <mergeCell ref="A4:A5"/>
    <mergeCell ref="E36:E40"/>
  </mergeCells>
  <phoneticPr fontId="1" type="Hiragana"/>
  <pageMargins left="0.7" right="0.7" top="0.75" bottom="0.75" header="0.3" footer="0.3"/>
  <pageSetup paperSize="9" scale="47"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令和8年度　常陸大宮市国民健康保険税の試算</vt:lpstr>
      <vt:lpstr>令和8年度　常陸大宮市国民健康保険税の試算計算表</vt:lpstr>
    </vt:vector>
  </TitlesOfParts>
  <Company>常陸大宮市役所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茅根 真澄</cp:lastModifiedBy>
  <dcterms:created xsi:type="dcterms:W3CDTF">2022-02-18T08:01:36Z</dcterms:created>
  <dcterms:modified xsi:type="dcterms:W3CDTF">2026-04-16T00:19:37Z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3.1.9.0</vt:lpwstr>
      <vt:lpwstr>6.0.1.0</vt:lpwstr>
    </vt:vector>
  </property>
  <property fmtid="{DCFEDD21-7773-49B2-8022-6FC58DB5260B}" pid="3" name="LastSavedVersion">
    <vt:lpwstr>6.0.1.0</vt:lpwstr>
  </property>
  <property fmtid="{DCFEDD21-7773-49B2-8022-6FC58DB5260B}" pid="4" name="LastSavedDate">
    <vt:filetime>2026-04-16T00:19:37Z</vt:filetime>
  </property>
</Properties>
</file>